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structions" sheetId="1" state="visible" r:id="rId1"/>
    <sheet name="Study" sheetId="2" state="visible" r:id="rId2"/>
    <sheet name="Example (filled)" sheetId="3" state="visible" r:id="rId3"/>
  </sheets>
  <definedNames/>
  <calcPr calcId="124519" fullCalcOnLoad="1"/>
</workbook>
</file>

<file path=xl/styles.xml><?xml version="1.0" encoding="utf-8"?>
<styleSheet xmlns="http://schemas.openxmlformats.org/spreadsheetml/2006/main">
  <numFmts count="4">
    <numFmt numFmtId="164" formatCode="0.0000"/>
    <numFmt numFmtId="165" formatCode="0.00000"/>
    <numFmt numFmtId="166" formatCode="0.0"/>
    <numFmt numFmtId="167" formatCode="0.000"/>
  </numFmts>
  <fonts count="8">
    <font>
      <name val="Calibri"/>
      <family val="2"/>
      <color theme="1"/>
      <sz val="11"/>
      <scheme val="minor"/>
    </font>
    <font>
      <b val="1"/>
      <color rgb="000B2E4F"/>
      <sz val="12"/>
    </font>
    <font>
      <color rgb="000F766E"/>
      <u val="single"/>
    </font>
    <font>
      <b val="1"/>
      <color rgb="000F766E"/>
      <u val="single"/>
    </font>
    <font>
      <b val="1"/>
      <color rgb="000B2E4F"/>
      <sz val="14"/>
    </font>
    <font>
      <b val="1"/>
    </font>
    <font>
      <b val="1"/>
      <color rgb="000B2E4F"/>
    </font>
    <font>
      <b val="1"/>
      <color rgb="00FFFFFF"/>
    </font>
  </fonts>
  <fills count="5">
    <fill>
      <patternFill/>
    </fill>
    <fill>
      <patternFill patternType="gray125"/>
    </fill>
    <fill>
      <patternFill patternType="solid">
        <fgColor rgb="00FEF9C3"/>
      </patternFill>
    </fill>
    <fill>
      <patternFill patternType="solid">
        <fgColor rgb="00F1F5F9"/>
      </patternFill>
    </fill>
    <fill>
      <patternFill patternType="solid">
        <fgColor rgb="000B2E4F"/>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2">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6" fillId="0" borderId="0" pivotButton="0" quotePrefix="0" xfId="0"/>
    <xf numFmtId="0" fontId="5" fillId="0" borderId="0" applyAlignment="1" pivotButton="0" quotePrefix="0" xfId="0">
      <alignment horizontal="left" vertical="center" wrapText="1"/>
    </xf>
    <xf numFmtId="0" fontId="0" fillId="2" borderId="1" pivotButton="0" quotePrefix="0" xfId="0"/>
    <xf numFmtId="0" fontId="0" fillId="3" borderId="1" applyAlignment="1" pivotButton="0" quotePrefix="0" xfId="0">
      <alignment horizontal="right"/>
    </xf>
    <xf numFmtId="165" fontId="0" fillId="3" borderId="1" applyAlignment="1" pivotButton="0" quotePrefix="0" xfId="0">
      <alignment horizontal="right"/>
    </xf>
    <xf numFmtId="164" fontId="0" fillId="2" borderId="1" pivotButton="0" quotePrefix="0" xfId="0"/>
    <xf numFmtId="164" fontId="0" fillId="3" borderId="1" applyAlignment="1" pivotButton="0" quotePrefix="0" xfId="0">
      <alignment horizontal="right"/>
    </xf>
    <xf numFmtId="2" fontId="0" fillId="3" borderId="1" applyAlignment="1" pivotButton="0" quotePrefix="0" xfId="0">
      <alignment horizontal="right"/>
    </xf>
    <xf numFmtId="166" fontId="0" fillId="3" borderId="1" applyAlignment="1" pivotButton="0" quotePrefix="0" xfId="0">
      <alignment horizontal="right"/>
    </xf>
    <xf numFmtId="167" fontId="0" fillId="3" borderId="1" applyAlignment="1" pivotButton="0" quotePrefix="0" xfId="0">
      <alignment horizontal="right"/>
    </xf>
    <xf numFmtId="0" fontId="5" fillId="3" borderId="1" applyAlignment="1" pivotButton="0" quotePrefix="0" xfId="0">
      <alignment horizontal="left" vertical="center" wrapText="1"/>
    </xf>
    <xf numFmtId="0" fontId="0" fillId="3" borderId="1" applyAlignment="1" pivotButton="0" quotePrefix="0" xfId="0">
      <alignment horizontal="left" vertical="center" wrapText="1"/>
    </xf>
    <xf numFmtId="0" fontId="7" fillId="4" borderId="1" applyAlignment="1" pivotButton="0" quotePrefix="0" xfId="0">
      <alignment horizontal="center" vertical="center"/>
    </xf>
    <xf numFmtId="0" fontId="0" fillId="0" borderId="1" applyAlignment="1" pivotButton="0" quotePrefix="0" xfId="0">
      <alignment horizontal="center" vertical="center"/>
    </xf>
    <xf numFmtId="164" fontId="0" fillId="3" borderId="1"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harts/chart1.xml><?xml version="1.0" encoding="utf-8"?>
<chartSpace xmlns:a="http://schemas.openxmlformats.org/drawingml/2006/main" xmlns="http://schemas.openxmlformats.org/drawingml/2006/chart">
  <chart>
    <title>
      <tx>
        <rich>
          <a:bodyPr/>
          <a:p>
            <a:pPr>
              <a:defRPr/>
            </a:pPr>
            <a:r>
              <a:t>Readings against the reference value</a:t>
            </a:r>
          </a:p>
        </rich>
      </tx>
    </title>
    <plotArea>
      <lineChart>
        <grouping val="standard"/>
        <ser>
          <idx val="0"/>
          <order val="0"/>
          <tx>
            <strRef>
              <f>'Study'!B23</f>
            </strRef>
          </tx>
          <spPr>
            <a:ln>
              <a:prstDash val="solid"/>
            </a:ln>
          </spPr>
          <marker>
            <symbol val="none"/>
            <spPr>
              <a:ln>
                <a:prstDash val="solid"/>
              </a:ln>
            </spPr>
          </marker>
          <cat>
            <numRef>
              <f>'Study'!$A$24:$A$73</f>
            </numRef>
          </cat>
          <val>
            <numRef>
              <f>'Study'!$B$24:$B$73</f>
            </numRef>
          </val>
        </ser>
        <ser>
          <idx val="1"/>
          <order val="1"/>
          <tx>
            <strRef>
              <f>'Study'!C23</f>
            </strRef>
          </tx>
          <spPr>
            <a:ln>
              <a:prstDash val="solid"/>
            </a:ln>
          </spPr>
          <marker>
            <symbol val="none"/>
            <spPr>
              <a:ln>
                <a:prstDash val="solid"/>
              </a:ln>
            </spPr>
          </marker>
          <cat>
            <numRef>
              <f>'Study'!$A$24:$A$73</f>
            </numRef>
          </cat>
          <val>
            <numRef>
              <f>'Study'!$C$24:$C$73</f>
            </numRef>
          </val>
        </ser>
        <ser>
          <idx val="2"/>
          <order val="2"/>
          <tx>
            <strRef>
              <f>'Study'!D23</f>
            </strRef>
          </tx>
          <spPr>
            <a:ln>
              <a:prstDash val="solid"/>
            </a:ln>
          </spPr>
          <marker>
            <symbol val="none"/>
            <spPr>
              <a:ln>
                <a:prstDash val="solid"/>
              </a:ln>
            </spPr>
          </marker>
          <cat>
            <numRef>
              <f>'Study'!$A$24:$A$73</f>
            </numRef>
          </cat>
          <val>
            <numRef>
              <f>'Study'!$D$24:$D$73</f>
            </numRef>
          </val>
        </ser>
        <ser>
          <idx val="3"/>
          <order val="3"/>
          <tx>
            <strRef>
              <f>'Study'!E23</f>
            </strRef>
          </tx>
          <spPr>
            <a:ln>
              <a:prstDash val="solid"/>
            </a:ln>
          </spPr>
          <marker>
            <symbol val="none"/>
            <spPr>
              <a:ln>
                <a:prstDash val="solid"/>
              </a:ln>
            </spPr>
          </marker>
          <cat>
            <numRef>
              <f>'Study'!$A$24:$A$73</f>
            </numRef>
          </cat>
          <val>
            <numRef>
              <f>'Study'!$E$24:$E$73</f>
            </numRef>
          </val>
        </ser>
        <axId val="10"/>
        <axId val="100"/>
      </lineChart>
      <catAx>
        <axId val="10"/>
        <scaling>
          <orientation val="minMax"/>
        </scaling>
        <delete val="0"/>
        <axPos val="l"/>
        <title>
          <tx>
            <rich>
              <a:bodyPr/>
              <a:p>
                <a:pPr>
                  <a:defRPr/>
                </a:pPr>
                <a:r>
                  <a:t>#</a:t>
                </a:r>
              </a:p>
            </rich>
          </tx>
        </title>
        <majorTickMark val="none"/>
        <minorTickMark val="none"/>
        <crossAx val="100"/>
        <lblOffset val="100"/>
        <tickLblSkip val="5"/>
      </catAx>
      <valAx>
        <axId val="100"/>
        <scaling>
          <orientation val="minMax"/>
        </scaling>
        <delete val="0"/>
        <axPos val="l"/>
        <title>
          <tx>
            <rich>
              <a:bodyPr/>
              <a:p>
                <a:pPr>
                  <a:defRPr/>
                </a:pPr>
                <a:r>
                  <a:t>Reading</a:t>
                </a:r>
              </a:p>
            </rich>
          </tx>
        </title>
        <numFmt formatCode="0.000" sourceLinked="0"/>
        <majorTickMark val="none"/>
        <minorTickMark val="none"/>
        <crossAx val="10"/>
      </valAx>
    </plotArea>
    <legend>
      <legendPos val="r"/>
    </legend>
    <plotVisOnly val="1"/>
    <dispBlanksAs val="gap"/>
  </chart>
</chartSpace>
</file>

<file path=xl/charts/chart2.xml><?xml version="1.0" encoding="utf-8"?>
<chartSpace xmlns:a="http://schemas.openxmlformats.org/drawingml/2006/main" xmlns="http://schemas.openxmlformats.org/drawingml/2006/chart">
  <chart>
    <title>
      <tx>
        <rich>
          <a:bodyPr/>
          <a:p>
            <a:pPr>
              <a:defRPr/>
            </a:pPr>
            <a:r>
              <a:t>Readings against the reference value</a:t>
            </a:r>
          </a:p>
        </rich>
      </tx>
    </title>
    <plotArea>
      <lineChart>
        <grouping val="standard"/>
        <ser>
          <idx val="0"/>
          <order val="0"/>
          <tx>
            <strRef>
              <f>'Example (filled)'!B23</f>
            </strRef>
          </tx>
          <spPr>
            <a:ln>
              <a:prstDash val="solid"/>
            </a:ln>
          </spPr>
          <marker>
            <symbol val="none"/>
            <spPr>
              <a:ln>
                <a:prstDash val="solid"/>
              </a:ln>
            </spPr>
          </marker>
          <cat>
            <numRef>
              <f>'Example (filled)'!$A$24:$A$73</f>
            </numRef>
          </cat>
          <val>
            <numRef>
              <f>'Example (filled)'!$B$24:$B$73</f>
            </numRef>
          </val>
        </ser>
        <ser>
          <idx val="1"/>
          <order val="1"/>
          <tx>
            <strRef>
              <f>'Example (filled)'!C23</f>
            </strRef>
          </tx>
          <spPr>
            <a:ln>
              <a:prstDash val="solid"/>
            </a:ln>
          </spPr>
          <marker>
            <symbol val="none"/>
            <spPr>
              <a:ln>
                <a:prstDash val="solid"/>
              </a:ln>
            </spPr>
          </marker>
          <cat>
            <numRef>
              <f>'Example (filled)'!$A$24:$A$73</f>
            </numRef>
          </cat>
          <val>
            <numRef>
              <f>'Example (filled)'!$C$24:$C$73</f>
            </numRef>
          </val>
        </ser>
        <ser>
          <idx val="2"/>
          <order val="2"/>
          <tx>
            <strRef>
              <f>'Example (filled)'!D23</f>
            </strRef>
          </tx>
          <spPr>
            <a:ln>
              <a:prstDash val="solid"/>
            </a:ln>
          </spPr>
          <marker>
            <symbol val="none"/>
            <spPr>
              <a:ln>
                <a:prstDash val="solid"/>
              </a:ln>
            </spPr>
          </marker>
          <cat>
            <numRef>
              <f>'Example (filled)'!$A$24:$A$73</f>
            </numRef>
          </cat>
          <val>
            <numRef>
              <f>'Example (filled)'!$D$24:$D$73</f>
            </numRef>
          </val>
        </ser>
        <ser>
          <idx val="3"/>
          <order val="3"/>
          <tx>
            <strRef>
              <f>'Example (filled)'!E23</f>
            </strRef>
          </tx>
          <spPr>
            <a:ln>
              <a:prstDash val="solid"/>
            </a:ln>
          </spPr>
          <marker>
            <symbol val="none"/>
            <spPr>
              <a:ln>
                <a:prstDash val="solid"/>
              </a:ln>
            </spPr>
          </marker>
          <cat>
            <numRef>
              <f>'Example (filled)'!$A$24:$A$73</f>
            </numRef>
          </cat>
          <val>
            <numRef>
              <f>'Example (filled)'!$E$24:$E$73</f>
            </numRef>
          </val>
        </ser>
        <axId val="10"/>
        <axId val="100"/>
      </lineChart>
      <catAx>
        <axId val="10"/>
        <scaling>
          <orientation val="minMax"/>
        </scaling>
        <delete val="0"/>
        <axPos val="l"/>
        <title>
          <tx>
            <rich>
              <a:bodyPr/>
              <a:p>
                <a:pPr>
                  <a:defRPr/>
                </a:pPr>
                <a:r>
                  <a:t>#</a:t>
                </a:r>
              </a:p>
            </rich>
          </tx>
        </title>
        <majorTickMark val="none"/>
        <minorTickMark val="none"/>
        <crossAx val="100"/>
        <lblOffset val="100"/>
        <tickLblSkip val="5"/>
      </catAx>
      <valAx>
        <axId val="100"/>
        <scaling>
          <orientation val="minMax"/>
        </scaling>
        <delete val="0"/>
        <axPos val="l"/>
        <title>
          <tx>
            <rich>
              <a:bodyPr/>
              <a:p>
                <a:pPr>
                  <a:defRPr/>
                </a:pPr>
                <a:r>
                  <a:t>Reading</a:t>
                </a:r>
              </a:p>
            </rich>
          </tx>
        </title>
        <numFmt formatCode="0.000" sourceLinked="0"/>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_rels/drawing2.xml.rels><Relationships xmlns="http://schemas.openxmlformats.org/package/2006/relationships"><Relationship Type="http://schemas.openxmlformats.org/officeDocument/2006/relationships/chart" Target="/xl/charts/chart2.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6</col>
      <colOff>0</colOff>
      <row>22</row>
      <rowOff>0</rowOff>
    </from>
    <ext cx="6480000" cy="2880000"/>
    <graphicFrame>
      <nvGraphicFramePr>
        <cNvPr id="1" name="Chart 1"/>
        <cNvGraphicFramePr/>
      </nvGraphicFramePr>
      <xfrm/>
      <a:graphic>
        <a:graphicData uri="http://schemas.openxmlformats.org/drawingml/2006/chart">
          <c:chart r:id="rId1"/>
        </a:graphicData>
      </a:graphic>
    </graphicFrame>
    <clientData/>
  </oneCellAnchor>
</wsDr>
</file>

<file path=xl/drawings/drawing2.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6</col>
      <colOff>0</colOff>
      <row>22</row>
      <rowOff>0</rowOff>
    </from>
    <ext cx="6480000" cy="288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xiospec.com/tools/gage-rr-template" TargetMode="External" Id="rId1" /><Relationship Type="http://schemas.openxmlformats.org/officeDocument/2006/relationships/hyperlink" Target="https://axiospec.com/signup?utm_source=workbook&amp;utm_medium=xlsx&amp;utm_campaign=type-1-gage-study-template" TargetMode="External" Id="rId2" /><Relationship Type="http://schemas.openxmlformats.org/officeDocument/2006/relationships/hyperlink" Target="https://axiospec.com/" TargetMode="External" Id="rId3" /></Relationships>
</file>

<file path=xl/worksheets/_rels/sheet2.xml.rels><Relationships xmlns="http://schemas.openxmlformats.org/package/2006/relationships"><Relationship Type="http://schemas.openxmlformats.org/officeDocument/2006/relationships/hyperlink" Target="https://axiospec.com/tools/type-1-gage-study-template" TargetMode="External" Id="rId1" /><Relationship Type="http://schemas.openxmlformats.org/officeDocument/2006/relationships/drawing" Target="/xl/drawings/drawing1.xml" Id="rId2" /></Relationships>
</file>

<file path=xl/worksheets/_rels/sheet3.xml.rels><Relationships xmlns="http://schemas.openxmlformats.org/package/2006/relationships"><Relationship Type="http://schemas.openxmlformats.org/officeDocument/2006/relationships/hyperlink" Target="https://axiospec.com/tools/type-1-gage-study-template" TargetMode="External" Id="rId1" /><Relationship Type="http://schemas.openxmlformats.org/officeDocument/2006/relationships/drawing" Target="/xl/drawings/drawing2.xml" Id="rId2" /></Relationships>
</file>

<file path=xl/worksheets/sheet1.xml><?xml version="1.0" encoding="utf-8"?>
<worksheet xmlns="http://schemas.openxmlformats.org/spreadsheetml/2006/main">
  <sheetPr>
    <outlinePr summaryBelow="1" summaryRight="1"/>
    <pageSetUpPr/>
  </sheetPr>
  <dimension ref="A1:A21"/>
  <sheetViews>
    <sheetView showGridLines="0" workbookViewId="0">
      <selection activeCell="A1" sqref="A1"/>
    </sheetView>
  </sheetViews>
  <sheetFormatPr baseColWidth="8" defaultRowHeight="15"/>
  <cols>
    <col width="110" customWidth="1" min="1" max="1"/>
  </cols>
  <sheetData>
    <row r="1">
      <c r="A1" s="1" t="inlineStr">
        <is>
          <t>How to run a Type 1 gage study</t>
        </is>
      </c>
    </row>
    <row r="2">
      <c r="A2" s="2" t="inlineStr"/>
    </row>
    <row r="3">
      <c r="A3" s="2" t="inlineStr">
        <is>
          <t>A Type 1 study checks the gage on its own: one operator, one reference part, many repeated readings. It shows how much the gage scatters (repeatability) and how far its average sits from the true value (bias), compared with the tolerance.</t>
        </is>
      </c>
    </row>
    <row r="4">
      <c r="A4" s="2" t="inlineStr"/>
    </row>
    <row r="5">
      <c r="A5" s="2" t="inlineStr">
        <is>
          <t>1. Pick a reference part with a known value, such as a setting ring or a calibrated master, ideally near the middle of the tolerance.</t>
        </is>
      </c>
    </row>
    <row r="6">
      <c r="A6" s="2" t="inlineStr">
        <is>
          <t>2. On the Study sheet, enter the reference value (Xm), both specification limits and the gage resolution.</t>
        </is>
      </c>
    </row>
    <row r="7">
      <c r="A7" s="2" t="inlineStr">
        <is>
          <t>3. Measure the reference part 50 times (at least 25), removing and re-positioning the part or the gage between readings, and enter each reading.</t>
        </is>
      </c>
    </row>
    <row r="8">
      <c r="A8" s="2" t="inlineStr">
        <is>
          <t>4. Read Cg and Cgk. Both at 1.33 or more is the usual acceptance criterion, which equals %Var of 15% or less.</t>
        </is>
      </c>
    </row>
    <row r="9">
      <c r="A9" s="2" t="inlineStr">
        <is>
          <t>5. If Cg passes and Cgk fails, the gage is precise but biased: check the setting or zero. If Cg fails, the gage scatters too much for this tolerance.</t>
        </is>
      </c>
    </row>
    <row r="10">
      <c r="A10" s="2" t="inlineStr"/>
    </row>
    <row r="11">
      <c r="A11" s="1" t="inlineStr">
        <is>
          <t>K and L</t>
        </is>
      </c>
    </row>
    <row r="12">
      <c r="A12" s="2" t="inlineStr"/>
    </row>
    <row r="13">
      <c r="A13" s="2" t="inlineStr">
        <is>
          <t>K is the share of the tolerance the gage may use (20% by default) and L the spread multiplier (6 by default). Change them only if your customer or procedure says so.</t>
        </is>
      </c>
    </row>
    <row r="14">
      <c r="A14" s="2" t="inlineStr"/>
    </row>
    <row r="15">
      <c r="A15" s="2" t="inlineStr">
        <is>
          <t>Type 1 comes before a Gage R&amp;R. Fix a gage that fails here before you run a study with several operators.</t>
        </is>
      </c>
    </row>
    <row r="16">
      <c r="A16" s="3" t="inlineStr">
        <is>
          <t>Free Gage R&amp;R template: axiospec.com/tools/gage-rr-template</t>
        </is>
      </c>
    </row>
    <row r="17">
      <c r="A17" s="2" t="inlineStr"/>
    </row>
    <row r="18">
      <c r="A18" s="2" t="inlineStr">
        <is>
          <t>The Example sheet shows a filled study of a digital bore gauge on a 25 mm setting ring.</t>
        </is>
      </c>
    </row>
    <row r="19">
      <c r="A19" s="2" t="inlineStr"/>
    </row>
    <row r="20">
      <c r="A20" s="4" t="inlineStr">
        <is>
          <t>Attach this workbook to the gage's record in Axiospec, next to its calibration history. Free for up to 50 instruments: axiospec.com/signup</t>
        </is>
      </c>
    </row>
    <row r="21">
      <c r="A21" s="3" t="inlineStr">
        <is>
          <t>Free template by Axiospec, calibration management software: axiospec.com</t>
        </is>
      </c>
    </row>
  </sheetData>
  <hyperlinks>
    <hyperlink xmlns:r="http://schemas.openxmlformats.org/officeDocument/2006/relationships" ref="A16" r:id="rId1"/>
    <hyperlink xmlns:r="http://schemas.openxmlformats.org/officeDocument/2006/relationships" ref="A20" r:id="rId2"/>
    <hyperlink xmlns:r="http://schemas.openxmlformats.org/officeDocument/2006/relationships" ref="A21" r:id="rId3"/>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75"/>
  <sheetViews>
    <sheetView showGridLines="0" workbookViewId="0">
      <selection activeCell="A1" sqref="A1"/>
    </sheetView>
  </sheetViews>
  <sheetFormatPr baseColWidth="8" defaultRowHeight="15"/>
  <cols>
    <col width="34" customWidth="1" min="1" max="1"/>
    <col width="22" customWidth="1" min="2" max="2"/>
    <col width="16" customWidth="1" min="3" max="3"/>
    <col width="34" customWidth="1" min="4" max="4"/>
    <col width="34" customWidth="1" min="5" max="5"/>
    <col width="18" customWidth="1" min="6" max="6"/>
    <col width="18" customWidth="1" min="7" max="7"/>
  </cols>
  <sheetData>
    <row r="1">
      <c r="A1" s="5" t="inlineStr">
        <is>
          <t>Type 1 gage study (Cg and Cgk)</t>
        </is>
      </c>
    </row>
    <row r="2">
      <c r="A2" t="inlineStr">
        <is>
          <t>One operator measures one reference part 50 times. Fill the yellow cells.</t>
        </is>
      </c>
    </row>
    <row r="3">
      <c r="D3" s="6" t="inlineStr">
        <is>
          <t>Results</t>
        </is>
      </c>
    </row>
    <row r="4">
      <c r="A4" s="7" t="inlineStr">
        <is>
          <t>Characteristic</t>
        </is>
      </c>
      <c r="B4" s="8" t="n"/>
      <c r="D4" s="7" t="inlineStr">
        <is>
          <t>Readings entered (n)</t>
        </is>
      </c>
      <c r="E4" s="9">
        <f>COUNT($B$24:$B$73)</f>
        <v/>
      </c>
    </row>
    <row r="5">
      <c r="A5" s="7" t="inlineStr">
        <is>
          <t>Gage ID</t>
        </is>
      </c>
      <c r="B5" s="8" t="n"/>
      <c r="D5" s="7" t="inlineStr">
        <is>
          <t>Mean</t>
        </is>
      </c>
      <c r="E5" s="10">
        <f>IF($E$4&gt;=2,AVERAGE($B$24:$B$73),"")</f>
        <v/>
      </c>
    </row>
    <row r="6">
      <c r="A6" s="7" t="inlineStr">
        <is>
          <t>Reference part</t>
        </is>
      </c>
      <c r="B6" s="8" t="n"/>
      <c r="D6" s="7" t="inlineStr">
        <is>
          <t>Standard deviation (s)</t>
        </is>
      </c>
      <c r="E6" s="10">
        <f>IF($E$4&gt;=2,STDEV($B$24:$B$73),"")</f>
        <v/>
      </c>
    </row>
    <row r="7">
      <c r="A7" s="7" t="inlineStr">
        <is>
          <t>Reference value (Xm)</t>
        </is>
      </c>
      <c r="B7" s="11" t="n"/>
      <c r="D7" s="7" t="inlineStr">
        <is>
          <t>Tolerance (USL - LSL)</t>
        </is>
      </c>
      <c r="E7" s="12">
        <f>IF(AND((COUNT($B$8)=1),(COUNT($B$9)=1)),$B$9-$B$8,"")</f>
        <v/>
      </c>
    </row>
    <row r="8">
      <c r="A8" s="7" t="inlineStr">
        <is>
          <t>Lower specification limit (LSL)</t>
        </is>
      </c>
      <c r="B8" s="11" t="n"/>
      <c r="D8" s="7" t="inlineStr">
        <is>
          <t>Bias (mean - Xm)</t>
        </is>
      </c>
      <c r="E8" s="10">
        <f>IF(AND($E$4&gt;=2,(COUNT($B$7)=1)),$E$5-$B$7,"")</f>
        <v/>
      </c>
    </row>
    <row r="9">
      <c r="A9" s="7" t="inlineStr">
        <is>
          <t>Upper specification limit (USL)</t>
        </is>
      </c>
      <c r="B9" s="11" t="n"/>
      <c r="D9" s="7" t="inlineStr">
        <is>
          <t>Study variation (L x s)</t>
        </is>
      </c>
      <c r="E9" s="10">
        <f>IF(AND((COUNT($E$6)=1),(COUNT($B$12)=1)),$B$12*$E$6,"")</f>
        <v/>
      </c>
    </row>
    <row r="10">
      <c r="A10" s="7" t="inlineStr">
        <is>
          <t>Gage resolution</t>
        </is>
      </c>
      <c r="B10" s="11" t="n"/>
      <c r="D10" s="7" t="inlineStr">
        <is>
          <t>Cg</t>
        </is>
      </c>
      <c r="E10" s="13">
        <f>IF(AND(AND($E$4&gt;=25,(COUNT($B$7)=1),(COUNT($B$8)=1),(COUNT($B$9)=1),(COUNT($B$11)=1),(COUNT($B$12)=1),(COUNT($E$6)=1),(COUNT($E$7)=1)),$E$9&gt;0,$E$7&gt;0),($B$11/100*$E$7)/$E$9,"")</f>
        <v/>
      </c>
    </row>
    <row r="11">
      <c r="A11" s="7" t="inlineStr">
        <is>
          <t>K, % of tolerance (usually 20)</t>
        </is>
      </c>
      <c r="B11" s="8" t="n">
        <v>20</v>
      </c>
      <c r="D11" s="7" t="inlineStr">
        <is>
          <t>Cgk</t>
        </is>
      </c>
      <c r="E11" s="13">
        <f>IF(AND(AND($E$4&gt;=25,(COUNT($B$7)=1),(COUNT($B$8)=1),(COUNT($B$9)=1),(COUNT($B$11)=1),(COUNT($B$12)=1),(COUNT($E$6)=1),(COUNT($E$7)=1)),$E$9&gt;0,$E$7&gt;0),($B$11/200*$E$7-ABS($E$8))/($E$9/2),"")</f>
        <v/>
      </c>
    </row>
    <row r="12">
      <c r="A12" s="7" t="inlineStr">
        <is>
          <t>L, spread multiplier (usually 6)</t>
        </is>
      </c>
      <c r="B12" s="8" t="n">
        <v>6</v>
      </c>
      <c r="D12" s="7" t="inlineStr">
        <is>
          <t>%Var, repeatability</t>
        </is>
      </c>
      <c r="E12" s="14">
        <f>IF(AND(AND($E$4&gt;=25,(COUNT($B$7)=1),(COUNT($B$8)=1),(COUNT($B$9)=1),(COUNT($B$11)=1),(COUNT($B$12)=1),(COUNT($E$6)=1),(COUNT($E$7)=1)),$E$7&gt;0),100*$E$9/$E$7,"")</f>
        <v/>
      </c>
    </row>
    <row r="13">
      <c r="A13" s="7" t="inlineStr">
        <is>
          <t>Operator</t>
        </is>
      </c>
      <c r="B13" s="8" t="n"/>
      <c r="D13" s="7" t="inlineStr">
        <is>
          <t>%Var, repeatability and bias</t>
        </is>
      </c>
      <c r="E13" s="14">
        <f>IF((COUNT($E$11)=1),IF($E$11&gt;0,$B$11/$E$11,""),"")</f>
        <v/>
      </c>
    </row>
    <row r="14">
      <c r="A14" s="7" t="inlineStr">
        <is>
          <t>Date</t>
        </is>
      </c>
      <c r="B14" s="8" t="n"/>
      <c r="D14" s="7" t="inlineStr">
        <is>
          <t>t statistic for the bias</t>
        </is>
      </c>
      <c r="E14" s="15">
        <f>IF(AND($E$4&gt;=2,(COUNT($E$6)=1),(COUNT($E$8)=1)),IF($E$6&gt;0,$E$8/($E$6/SQRT($E$4)),""),"")</f>
        <v/>
      </c>
    </row>
    <row r="15">
      <c r="D15" s="7" t="inlineStr">
        <is>
          <t>p-value for the bias</t>
        </is>
      </c>
      <c r="E15" s="12">
        <f>IF((COUNT($E$14)=1),TDIST(ABS($E$14),$E$4-1,2),"")</f>
        <v/>
      </c>
    </row>
    <row r="16">
      <c r="D16" s="7" t="inlineStr">
        <is>
          <t>Resolution, % of tolerance</t>
        </is>
      </c>
      <c r="E16" s="14">
        <f>IF(AND((COUNT($B$10)=1),(COUNT($E$7)=1)),IF($E$7&gt;0,100*$B$10/$E$7,""),"")</f>
        <v/>
      </c>
    </row>
    <row r="17">
      <c r="D17" s="7" t="inlineStr">
        <is>
          <t>Result</t>
        </is>
      </c>
      <c r="E17" s="16">
        <f>IF(AND((COUNT($E$10)=1),(COUNT($E$11)=1)),IF(AND($E$10&gt;=1.33,$E$11&gt;=1.33),"Capable: Cg and Cgk are both 1.33 or more","Not capable: Cg or Cgk is below 1.33"),"Enter Xm, both limits and at least 25 readings")</f>
        <v/>
      </c>
    </row>
    <row r="18">
      <c r="D18" s="7" t="inlineStr">
        <is>
          <t>Bias test</t>
        </is>
      </c>
      <c r="E18" s="17">
        <f>IF((COUNT($E$15)=1),IF($E$15&lt;0.05,"Bias is significant (p below 0.05)","Bias is not significant (p 0.05 or more)"),"")</f>
        <v/>
      </c>
    </row>
    <row r="19">
      <c r="D19" s="7" t="inlineStr">
        <is>
          <t>Resolution check</t>
        </is>
      </c>
      <c r="E19" s="17">
        <f>IF((COUNT($E$16)=1),IF($E$16&lt;=5,"Resolution is within 5% of the tolerance","Resolution is above 5% of the tolerance. Use a finer gage."),"")</f>
        <v/>
      </c>
    </row>
    <row r="20" ht="60" customHeight="1">
      <c r="D20" s="2" t="inlineStr">
        <is>
          <t>Cg = (K/100 x T) / (L x s). Cgk = ((K/200) x T - |bias|) / (L x s / 2). %Var = 100 x L x s / T, and K / Cgk with bias. With K = 20 and L = 6 these are the usual Cg = 0.2T / 6s and Cgk = (0.1T - |bias|) / 3s. The bias t-test has n - 1 degrees of freedom.</t>
        </is>
      </c>
    </row>
    <row r="21"/>
    <row r="23">
      <c r="A23" s="18" t="inlineStr">
        <is>
          <t>#</t>
        </is>
      </c>
      <c r="B23" s="18" t="inlineStr">
        <is>
          <t>Reading</t>
        </is>
      </c>
      <c r="C23" s="18" t="inlineStr">
        <is>
          <t>Xm</t>
        </is>
      </c>
      <c r="D23" s="18" t="inlineStr">
        <is>
          <t>Xm + K/2 % of tolerance</t>
        </is>
      </c>
      <c r="E23" s="18" t="inlineStr">
        <is>
          <t>Xm - K/2 % of tolerance</t>
        </is>
      </c>
    </row>
    <row r="24">
      <c r="A24" s="19" t="n">
        <v>1</v>
      </c>
      <c r="B24" s="11" t="n"/>
      <c r="C24" s="20">
        <f>IF((COUNT($B$7)=1),$B$7,"")</f>
        <v/>
      </c>
      <c r="D24" s="20">
        <f>IF(AND((COUNT($B$7)=1),(COUNT($E$7)=1),(COUNT($B$11)=1)),$B$7+($B$11/200*$E$7),"")</f>
        <v/>
      </c>
      <c r="E24" s="20">
        <f>IF(AND((COUNT($B$7)=1),(COUNT($E$7)=1),(COUNT($B$11)=1)),$B$7-($B$11/200*$E$7),"")</f>
        <v/>
      </c>
    </row>
    <row r="25">
      <c r="A25" s="19" t="n">
        <v>2</v>
      </c>
      <c r="B25" s="11" t="n"/>
      <c r="C25" s="20">
        <f>IF((COUNT($B$7)=1),$B$7,"")</f>
        <v/>
      </c>
      <c r="D25" s="20">
        <f>IF(AND((COUNT($B$7)=1),(COUNT($E$7)=1),(COUNT($B$11)=1)),$B$7+($B$11/200*$E$7),"")</f>
        <v/>
      </c>
      <c r="E25" s="20">
        <f>IF(AND((COUNT($B$7)=1),(COUNT($E$7)=1),(COUNT($B$11)=1)),$B$7-($B$11/200*$E$7),"")</f>
        <v/>
      </c>
    </row>
    <row r="26">
      <c r="A26" s="19" t="n">
        <v>3</v>
      </c>
      <c r="B26" s="11" t="n"/>
      <c r="C26" s="20">
        <f>IF((COUNT($B$7)=1),$B$7,"")</f>
        <v/>
      </c>
      <c r="D26" s="20">
        <f>IF(AND((COUNT($B$7)=1),(COUNT($E$7)=1),(COUNT($B$11)=1)),$B$7+($B$11/200*$E$7),"")</f>
        <v/>
      </c>
      <c r="E26" s="20">
        <f>IF(AND((COUNT($B$7)=1),(COUNT($E$7)=1),(COUNT($B$11)=1)),$B$7-($B$11/200*$E$7),"")</f>
        <v/>
      </c>
    </row>
    <row r="27">
      <c r="A27" s="19" t="n">
        <v>4</v>
      </c>
      <c r="B27" s="11" t="n"/>
      <c r="C27" s="20">
        <f>IF((COUNT($B$7)=1),$B$7,"")</f>
        <v/>
      </c>
      <c r="D27" s="20">
        <f>IF(AND((COUNT($B$7)=1),(COUNT($E$7)=1),(COUNT($B$11)=1)),$B$7+($B$11/200*$E$7),"")</f>
        <v/>
      </c>
      <c r="E27" s="20">
        <f>IF(AND((COUNT($B$7)=1),(COUNT($E$7)=1),(COUNT($B$11)=1)),$B$7-($B$11/200*$E$7),"")</f>
        <v/>
      </c>
    </row>
    <row r="28">
      <c r="A28" s="19" t="n">
        <v>5</v>
      </c>
      <c r="B28" s="11" t="n"/>
      <c r="C28" s="20">
        <f>IF((COUNT($B$7)=1),$B$7,"")</f>
        <v/>
      </c>
      <c r="D28" s="20">
        <f>IF(AND((COUNT($B$7)=1),(COUNT($E$7)=1),(COUNT($B$11)=1)),$B$7+($B$11/200*$E$7),"")</f>
        <v/>
      </c>
      <c r="E28" s="20">
        <f>IF(AND((COUNT($B$7)=1),(COUNT($E$7)=1),(COUNT($B$11)=1)),$B$7-($B$11/200*$E$7),"")</f>
        <v/>
      </c>
    </row>
    <row r="29">
      <c r="A29" s="19" t="n">
        <v>6</v>
      </c>
      <c r="B29" s="11" t="n"/>
      <c r="C29" s="20">
        <f>IF((COUNT($B$7)=1),$B$7,"")</f>
        <v/>
      </c>
      <c r="D29" s="20">
        <f>IF(AND((COUNT($B$7)=1),(COUNT($E$7)=1),(COUNT($B$11)=1)),$B$7+($B$11/200*$E$7),"")</f>
        <v/>
      </c>
      <c r="E29" s="20">
        <f>IF(AND((COUNT($B$7)=1),(COUNT($E$7)=1),(COUNT($B$11)=1)),$B$7-($B$11/200*$E$7),"")</f>
        <v/>
      </c>
    </row>
    <row r="30">
      <c r="A30" s="19" t="n">
        <v>7</v>
      </c>
      <c r="B30" s="11" t="n"/>
      <c r="C30" s="20">
        <f>IF((COUNT($B$7)=1),$B$7,"")</f>
        <v/>
      </c>
      <c r="D30" s="20">
        <f>IF(AND((COUNT($B$7)=1),(COUNT($E$7)=1),(COUNT($B$11)=1)),$B$7+($B$11/200*$E$7),"")</f>
        <v/>
      </c>
      <c r="E30" s="20">
        <f>IF(AND((COUNT($B$7)=1),(COUNT($E$7)=1),(COUNT($B$11)=1)),$B$7-($B$11/200*$E$7),"")</f>
        <v/>
      </c>
    </row>
    <row r="31">
      <c r="A31" s="19" t="n">
        <v>8</v>
      </c>
      <c r="B31" s="11" t="n"/>
      <c r="C31" s="20">
        <f>IF((COUNT($B$7)=1),$B$7,"")</f>
        <v/>
      </c>
      <c r="D31" s="20">
        <f>IF(AND((COUNT($B$7)=1),(COUNT($E$7)=1),(COUNT($B$11)=1)),$B$7+($B$11/200*$E$7),"")</f>
        <v/>
      </c>
      <c r="E31" s="20">
        <f>IF(AND((COUNT($B$7)=1),(COUNT($E$7)=1),(COUNT($B$11)=1)),$B$7-($B$11/200*$E$7),"")</f>
        <v/>
      </c>
    </row>
    <row r="32">
      <c r="A32" s="19" t="n">
        <v>9</v>
      </c>
      <c r="B32" s="11" t="n"/>
      <c r="C32" s="20">
        <f>IF((COUNT($B$7)=1),$B$7,"")</f>
        <v/>
      </c>
      <c r="D32" s="20">
        <f>IF(AND((COUNT($B$7)=1),(COUNT($E$7)=1),(COUNT($B$11)=1)),$B$7+($B$11/200*$E$7),"")</f>
        <v/>
      </c>
      <c r="E32" s="20">
        <f>IF(AND((COUNT($B$7)=1),(COUNT($E$7)=1),(COUNT($B$11)=1)),$B$7-($B$11/200*$E$7),"")</f>
        <v/>
      </c>
    </row>
    <row r="33">
      <c r="A33" s="19" t="n">
        <v>10</v>
      </c>
      <c r="B33" s="11" t="n"/>
      <c r="C33" s="20">
        <f>IF((COUNT($B$7)=1),$B$7,"")</f>
        <v/>
      </c>
      <c r="D33" s="20">
        <f>IF(AND((COUNT($B$7)=1),(COUNT($E$7)=1),(COUNT($B$11)=1)),$B$7+($B$11/200*$E$7),"")</f>
        <v/>
      </c>
      <c r="E33" s="20">
        <f>IF(AND((COUNT($B$7)=1),(COUNT($E$7)=1),(COUNT($B$11)=1)),$B$7-($B$11/200*$E$7),"")</f>
        <v/>
      </c>
    </row>
    <row r="34">
      <c r="A34" s="19" t="n">
        <v>11</v>
      </c>
      <c r="B34" s="11" t="n"/>
      <c r="C34" s="20">
        <f>IF((COUNT($B$7)=1),$B$7,"")</f>
        <v/>
      </c>
      <c r="D34" s="20">
        <f>IF(AND((COUNT($B$7)=1),(COUNT($E$7)=1),(COUNT($B$11)=1)),$B$7+($B$11/200*$E$7),"")</f>
        <v/>
      </c>
      <c r="E34" s="20">
        <f>IF(AND((COUNT($B$7)=1),(COUNT($E$7)=1),(COUNT($B$11)=1)),$B$7-($B$11/200*$E$7),"")</f>
        <v/>
      </c>
    </row>
    <row r="35">
      <c r="A35" s="19" t="n">
        <v>12</v>
      </c>
      <c r="B35" s="11" t="n"/>
      <c r="C35" s="20">
        <f>IF((COUNT($B$7)=1),$B$7,"")</f>
        <v/>
      </c>
      <c r="D35" s="20">
        <f>IF(AND((COUNT($B$7)=1),(COUNT($E$7)=1),(COUNT($B$11)=1)),$B$7+($B$11/200*$E$7),"")</f>
        <v/>
      </c>
      <c r="E35" s="20">
        <f>IF(AND((COUNT($B$7)=1),(COUNT($E$7)=1),(COUNT($B$11)=1)),$B$7-($B$11/200*$E$7),"")</f>
        <v/>
      </c>
    </row>
    <row r="36">
      <c r="A36" s="19" t="n">
        <v>13</v>
      </c>
      <c r="B36" s="11" t="n"/>
      <c r="C36" s="20">
        <f>IF((COUNT($B$7)=1),$B$7,"")</f>
        <v/>
      </c>
      <c r="D36" s="20">
        <f>IF(AND((COUNT($B$7)=1),(COUNT($E$7)=1),(COUNT($B$11)=1)),$B$7+($B$11/200*$E$7),"")</f>
        <v/>
      </c>
      <c r="E36" s="20">
        <f>IF(AND((COUNT($B$7)=1),(COUNT($E$7)=1),(COUNT($B$11)=1)),$B$7-($B$11/200*$E$7),"")</f>
        <v/>
      </c>
    </row>
    <row r="37">
      <c r="A37" s="19" t="n">
        <v>14</v>
      </c>
      <c r="B37" s="11" t="n"/>
      <c r="C37" s="20">
        <f>IF((COUNT($B$7)=1),$B$7,"")</f>
        <v/>
      </c>
      <c r="D37" s="20">
        <f>IF(AND((COUNT($B$7)=1),(COUNT($E$7)=1),(COUNT($B$11)=1)),$B$7+($B$11/200*$E$7),"")</f>
        <v/>
      </c>
      <c r="E37" s="20">
        <f>IF(AND((COUNT($B$7)=1),(COUNT($E$7)=1),(COUNT($B$11)=1)),$B$7-($B$11/200*$E$7),"")</f>
        <v/>
      </c>
    </row>
    <row r="38">
      <c r="A38" s="19" t="n">
        <v>15</v>
      </c>
      <c r="B38" s="11" t="n"/>
      <c r="C38" s="20">
        <f>IF((COUNT($B$7)=1),$B$7,"")</f>
        <v/>
      </c>
      <c r="D38" s="20">
        <f>IF(AND((COUNT($B$7)=1),(COUNT($E$7)=1),(COUNT($B$11)=1)),$B$7+($B$11/200*$E$7),"")</f>
        <v/>
      </c>
      <c r="E38" s="20">
        <f>IF(AND((COUNT($B$7)=1),(COUNT($E$7)=1),(COUNT($B$11)=1)),$B$7-($B$11/200*$E$7),"")</f>
        <v/>
      </c>
    </row>
    <row r="39">
      <c r="A39" s="19" t="n">
        <v>16</v>
      </c>
      <c r="B39" s="11" t="n"/>
      <c r="C39" s="20">
        <f>IF((COUNT($B$7)=1),$B$7,"")</f>
        <v/>
      </c>
      <c r="D39" s="20">
        <f>IF(AND((COUNT($B$7)=1),(COUNT($E$7)=1),(COUNT($B$11)=1)),$B$7+($B$11/200*$E$7),"")</f>
        <v/>
      </c>
      <c r="E39" s="20">
        <f>IF(AND((COUNT($B$7)=1),(COUNT($E$7)=1),(COUNT($B$11)=1)),$B$7-($B$11/200*$E$7),"")</f>
        <v/>
      </c>
    </row>
    <row r="40">
      <c r="A40" s="19" t="n">
        <v>17</v>
      </c>
      <c r="B40" s="11" t="n"/>
      <c r="C40" s="20">
        <f>IF((COUNT($B$7)=1),$B$7,"")</f>
        <v/>
      </c>
      <c r="D40" s="20">
        <f>IF(AND((COUNT($B$7)=1),(COUNT($E$7)=1),(COUNT($B$11)=1)),$B$7+($B$11/200*$E$7),"")</f>
        <v/>
      </c>
      <c r="E40" s="20">
        <f>IF(AND((COUNT($B$7)=1),(COUNT($E$7)=1),(COUNT($B$11)=1)),$B$7-($B$11/200*$E$7),"")</f>
        <v/>
      </c>
    </row>
    <row r="41">
      <c r="A41" s="19" t="n">
        <v>18</v>
      </c>
      <c r="B41" s="11" t="n"/>
      <c r="C41" s="20">
        <f>IF((COUNT($B$7)=1),$B$7,"")</f>
        <v/>
      </c>
      <c r="D41" s="20">
        <f>IF(AND((COUNT($B$7)=1),(COUNT($E$7)=1),(COUNT($B$11)=1)),$B$7+($B$11/200*$E$7),"")</f>
        <v/>
      </c>
      <c r="E41" s="20">
        <f>IF(AND((COUNT($B$7)=1),(COUNT($E$7)=1),(COUNT($B$11)=1)),$B$7-($B$11/200*$E$7),"")</f>
        <v/>
      </c>
    </row>
    <row r="42">
      <c r="A42" s="19" t="n">
        <v>19</v>
      </c>
      <c r="B42" s="11" t="n"/>
      <c r="C42" s="20">
        <f>IF((COUNT($B$7)=1),$B$7,"")</f>
        <v/>
      </c>
      <c r="D42" s="20">
        <f>IF(AND((COUNT($B$7)=1),(COUNT($E$7)=1),(COUNT($B$11)=1)),$B$7+($B$11/200*$E$7),"")</f>
        <v/>
      </c>
      <c r="E42" s="20">
        <f>IF(AND((COUNT($B$7)=1),(COUNT($E$7)=1),(COUNT($B$11)=1)),$B$7-($B$11/200*$E$7),"")</f>
        <v/>
      </c>
    </row>
    <row r="43">
      <c r="A43" s="19" t="n">
        <v>20</v>
      </c>
      <c r="B43" s="11" t="n"/>
      <c r="C43" s="20">
        <f>IF((COUNT($B$7)=1),$B$7,"")</f>
        <v/>
      </c>
      <c r="D43" s="20">
        <f>IF(AND((COUNT($B$7)=1),(COUNT($E$7)=1),(COUNT($B$11)=1)),$B$7+($B$11/200*$E$7),"")</f>
        <v/>
      </c>
      <c r="E43" s="20">
        <f>IF(AND((COUNT($B$7)=1),(COUNT($E$7)=1),(COUNT($B$11)=1)),$B$7-($B$11/200*$E$7),"")</f>
        <v/>
      </c>
    </row>
    <row r="44">
      <c r="A44" s="19" t="n">
        <v>21</v>
      </c>
      <c r="B44" s="11" t="n"/>
      <c r="C44" s="20">
        <f>IF((COUNT($B$7)=1),$B$7,"")</f>
        <v/>
      </c>
      <c r="D44" s="20">
        <f>IF(AND((COUNT($B$7)=1),(COUNT($E$7)=1),(COUNT($B$11)=1)),$B$7+($B$11/200*$E$7),"")</f>
        <v/>
      </c>
      <c r="E44" s="20">
        <f>IF(AND((COUNT($B$7)=1),(COUNT($E$7)=1),(COUNT($B$11)=1)),$B$7-($B$11/200*$E$7),"")</f>
        <v/>
      </c>
    </row>
    <row r="45">
      <c r="A45" s="19" t="n">
        <v>22</v>
      </c>
      <c r="B45" s="11" t="n"/>
      <c r="C45" s="20">
        <f>IF((COUNT($B$7)=1),$B$7,"")</f>
        <v/>
      </c>
      <c r="D45" s="20">
        <f>IF(AND((COUNT($B$7)=1),(COUNT($E$7)=1),(COUNT($B$11)=1)),$B$7+($B$11/200*$E$7),"")</f>
        <v/>
      </c>
      <c r="E45" s="20">
        <f>IF(AND((COUNT($B$7)=1),(COUNT($E$7)=1),(COUNT($B$11)=1)),$B$7-($B$11/200*$E$7),"")</f>
        <v/>
      </c>
    </row>
    <row r="46">
      <c r="A46" s="19" t="n">
        <v>23</v>
      </c>
      <c r="B46" s="11" t="n"/>
      <c r="C46" s="20">
        <f>IF((COUNT($B$7)=1),$B$7,"")</f>
        <v/>
      </c>
      <c r="D46" s="20">
        <f>IF(AND((COUNT($B$7)=1),(COUNT($E$7)=1),(COUNT($B$11)=1)),$B$7+($B$11/200*$E$7),"")</f>
        <v/>
      </c>
      <c r="E46" s="20">
        <f>IF(AND((COUNT($B$7)=1),(COUNT($E$7)=1),(COUNT($B$11)=1)),$B$7-($B$11/200*$E$7),"")</f>
        <v/>
      </c>
    </row>
    <row r="47">
      <c r="A47" s="19" t="n">
        <v>24</v>
      </c>
      <c r="B47" s="11" t="n"/>
      <c r="C47" s="20">
        <f>IF((COUNT($B$7)=1),$B$7,"")</f>
        <v/>
      </c>
      <c r="D47" s="20">
        <f>IF(AND((COUNT($B$7)=1),(COUNT($E$7)=1),(COUNT($B$11)=1)),$B$7+($B$11/200*$E$7),"")</f>
        <v/>
      </c>
      <c r="E47" s="20">
        <f>IF(AND((COUNT($B$7)=1),(COUNT($E$7)=1),(COUNT($B$11)=1)),$B$7-($B$11/200*$E$7),"")</f>
        <v/>
      </c>
    </row>
    <row r="48">
      <c r="A48" s="19" t="n">
        <v>25</v>
      </c>
      <c r="B48" s="11" t="n"/>
      <c r="C48" s="20">
        <f>IF((COUNT($B$7)=1),$B$7,"")</f>
        <v/>
      </c>
      <c r="D48" s="20">
        <f>IF(AND((COUNT($B$7)=1),(COUNT($E$7)=1),(COUNT($B$11)=1)),$B$7+($B$11/200*$E$7),"")</f>
        <v/>
      </c>
      <c r="E48" s="20">
        <f>IF(AND((COUNT($B$7)=1),(COUNT($E$7)=1),(COUNT($B$11)=1)),$B$7-($B$11/200*$E$7),"")</f>
        <v/>
      </c>
    </row>
    <row r="49">
      <c r="A49" s="19" t="n">
        <v>26</v>
      </c>
      <c r="B49" s="11" t="n"/>
      <c r="C49" s="20">
        <f>IF((COUNT($B$7)=1),$B$7,"")</f>
        <v/>
      </c>
      <c r="D49" s="20">
        <f>IF(AND((COUNT($B$7)=1),(COUNT($E$7)=1),(COUNT($B$11)=1)),$B$7+($B$11/200*$E$7),"")</f>
        <v/>
      </c>
      <c r="E49" s="20">
        <f>IF(AND((COUNT($B$7)=1),(COUNT($E$7)=1),(COUNT($B$11)=1)),$B$7-($B$11/200*$E$7),"")</f>
        <v/>
      </c>
    </row>
    <row r="50">
      <c r="A50" s="19" t="n">
        <v>27</v>
      </c>
      <c r="B50" s="11" t="n"/>
      <c r="C50" s="20">
        <f>IF((COUNT($B$7)=1),$B$7,"")</f>
        <v/>
      </c>
      <c r="D50" s="20">
        <f>IF(AND((COUNT($B$7)=1),(COUNT($E$7)=1),(COUNT($B$11)=1)),$B$7+($B$11/200*$E$7),"")</f>
        <v/>
      </c>
      <c r="E50" s="20">
        <f>IF(AND((COUNT($B$7)=1),(COUNT($E$7)=1),(COUNT($B$11)=1)),$B$7-($B$11/200*$E$7),"")</f>
        <v/>
      </c>
    </row>
    <row r="51">
      <c r="A51" s="19" t="n">
        <v>28</v>
      </c>
      <c r="B51" s="11" t="n"/>
      <c r="C51" s="20">
        <f>IF((COUNT($B$7)=1),$B$7,"")</f>
        <v/>
      </c>
      <c r="D51" s="20">
        <f>IF(AND((COUNT($B$7)=1),(COUNT($E$7)=1),(COUNT($B$11)=1)),$B$7+($B$11/200*$E$7),"")</f>
        <v/>
      </c>
      <c r="E51" s="20">
        <f>IF(AND((COUNT($B$7)=1),(COUNT($E$7)=1),(COUNT($B$11)=1)),$B$7-($B$11/200*$E$7),"")</f>
        <v/>
      </c>
    </row>
    <row r="52">
      <c r="A52" s="19" t="n">
        <v>29</v>
      </c>
      <c r="B52" s="11" t="n"/>
      <c r="C52" s="20">
        <f>IF((COUNT($B$7)=1),$B$7,"")</f>
        <v/>
      </c>
      <c r="D52" s="20">
        <f>IF(AND((COUNT($B$7)=1),(COUNT($E$7)=1),(COUNT($B$11)=1)),$B$7+($B$11/200*$E$7),"")</f>
        <v/>
      </c>
      <c r="E52" s="20">
        <f>IF(AND((COUNT($B$7)=1),(COUNT($E$7)=1),(COUNT($B$11)=1)),$B$7-($B$11/200*$E$7),"")</f>
        <v/>
      </c>
    </row>
    <row r="53">
      <c r="A53" s="19" t="n">
        <v>30</v>
      </c>
      <c r="B53" s="11" t="n"/>
      <c r="C53" s="20">
        <f>IF((COUNT($B$7)=1),$B$7,"")</f>
        <v/>
      </c>
      <c r="D53" s="20">
        <f>IF(AND((COUNT($B$7)=1),(COUNT($E$7)=1),(COUNT($B$11)=1)),$B$7+($B$11/200*$E$7),"")</f>
        <v/>
      </c>
      <c r="E53" s="20">
        <f>IF(AND((COUNT($B$7)=1),(COUNT($E$7)=1),(COUNT($B$11)=1)),$B$7-($B$11/200*$E$7),"")</f>
        <v/>
      </c>
    </row>
    <row r="54">
      <c r="A54" s="19" t="n">
        <v>31</v>
      </c>
      <c r="B54" s="11" t="n"/>
      <c r="C54" s="20">
        <f>IF((COUNT($B$7)=1),$B$7,"")</f>
        <v/>
      </c>
      <c r="D54" s="20">
        <f>IF(AND((COUNT($B$7)=1),(COUNT($E$7)=1),(COUNT($B$11)=1)),$B$7+($B$11/200*$E$7),"")</f>
        <v/>
      </c>
      <c r="E54" s="20">
        <f>IF(AND((COUNT($B$7)=1),(COUNT($E$7)=1),(COUNT($B$11)=1)),$B$7-($B$11/200*$E$7),"")</f>
        <v/>
      </c>
    </row>
    <row r="55">
      <c r="A55" s="19" t="n">
        <v>32</v>
      </c>
      <c r="B55" s="11" t="n"/>
      <c r="C55" s="20">
        <f>IF((COUNT($B$7)=1),$B$7,"")</f>
        <v/>
      </c>
      <c r="D55" s="20">
        <f>IF(AND((COUNT($B$7)=1),(COUNT($E$7)=1),(COUNT($B$11)=1)),$B$7+($B$11/200*$E$7),"")</f>
        <v/>
      </c>
      <c r="E55" s="20">
        <f>IF(AND((COUNT($B$7)=1),(COUNT($E$7)=1),(COUNT($B$11)=1)),$B$7-($B$11/200*$E$7),"")</f>
        <v/>
      </c>
    </row>
    <row r="56">
      <c r="A56" s="19" t="n">
        <v>33</v>
      </c>
      <c r="B56" s="11" t="n"/>
      <c r="C56" s="20">
        <f>IF((COUNT($B$7)=1),$B$7,"")</f>
        <v/>
      </c>
      <c r="D56" s="20">
        <f>IF(AND((COUNT($B$7)=1),(COUNT($E$7)=1),(COUNT($B$11)=1)),$B$7+($B$11/200*$E$7),"")</f>
        <v/>
      </c>
      <c r="E56" s="20">
        <f>IF(AND((COUNT($B$7)=1),(COUNT($E$7)=1),(COUNT($B$11)=1)),$B$7-($B$11/200*$E$7),"")</f>
        <v/>
      </c>
    </row>
    <row r="57">
      <c r="A57" s="19" t="n">
        <v>34</v>
      </c>
      <c r="B57" s="11" t="n"/>
      <c r="C57" s="20">
        <f>IF((COUNT($B$7)=1),$B$7,"")</f>
        <v/>
      </c>
      <c r="D57" s="20">
        <f>IF(AND((COUNT($B$7)=1),(COUNT($E$7)=1),(COUNT($B$11)=1)),$B$7+($B$11/200*$E$7),"")</f>
        <v/>
      </c>
      <c r="E57" s="20">
        <f>IF(AND((COUNT($B$7)=1),(COUNT($E$7)=1),(COUNT($B$11)=1)),$B$7-($B$11/200*$E$7),"")</f>
        <v/>
      </c>
    </row>
    <row r="58">
      <c r="A58" s="19" t="n">
        <v>35</v>
      </c>
      <c r="B58" s="11" t="n"/>
      <c r="C58" s="20">
        <f>IF((COUNT($B$7)=1),$B$7,"")</f>
        <v/>
      </c>
      <c r="D58" s="20">
        <f>IF(AND((COUNT($B$7)=1),(COUNT($E$7)=1),(COUNT($B$11)=1)),$B$7+($B$11/200*$E$7),"")</f>
        <v/>
      </c>
      <c r="E58" s="20">
        <f>IF(AND((COUNT($B$7)=1),(COUNT($E$7)=1),(COUNT($B$11)=1)),$B$7-($B$11/200*$E$7),"")</f>
        <v/>
      </c>
    </row>
    <row r="59">
      <c r="A59" s="19" t="n">
        <v>36</v>
      </c>
      <c r="B59" s="11" t="n"/>
      <c r="C59" s="20">
        <f>IF((COUNT($B$7)=1),$B$7,"")</f>
        <v/>
      </c>
      <c r="D59" s="20">
        <f>IF(AND((COUNT($B$7)=1),(COUNT($E$7)=1),(COUNT($B$11)=1)),$B$7+($B$11/200*$E$7),"")</f>
        <v/>
      </c>
      <c r="E59" s="20">
        <f>IF(AND((COUNT($B$7)=1),(COUNT($E$7)=1),(COUNT($B$11)=1)),$B$7-($B$11/200*$E$7),"")</f>
        <v/>
      </c>
    </row>
    <row r="60">
      <c r="A60" s="19" t="n">
        <v>37</v>
      </c>
      <c r="B60" s="11" t="n"/>
      <c r="C60" s="20">
        <f>IF((COUNT($B$7)=1),$B$7,"")</f>
        <v/>
      </c>
      <c r="D60" s="20">
        <f>IF(AND((COUNT($B$7)=1),(COUNT($E$7)=1),(COUNT($B$11)=1)),$B$7+($B$11/200*$E$7),"")</f>
        <v/>
      </c>
      <c r="E60" s="20">
        <f>IF(AND((COUNT($B$7)=1),(COUNT($E$7)=1),(COUNT($B$11)=1)),$B$7-($B$11/200*$E$7),"")</f>
        <v/>
      </c>
    </row>
    <row r="61">
      <c r="A61" s="19" t="n">
        <v>38</v>
      </c>
      <c r="B61" s="11" t="n"/>
      <c r="C61" s="20">
        <f>IF((COUNT($B$7)=1),$B$7,"")</f>
        <v/>
      </c>
      <c r="D61" s="20">
        <f>IF(AND((COUNT($B$7)=1),(COUNT($E$7)=1),(COUNT($B$11)=1)),$B$7+($B$11/200*$E$7),"")</f>
        <v/>
      </c>
      <c r="E61" s="20">
        <f>IF(AND((COUNT($B$7)=1),(COUNT($E$7)=1),(COUNT($B$11)=1)),$B$7-($B$11/200*$E$7),"")</f>
        <v/>
      </c>
    </row>
    <row r="62">
      <c r="A62" s="19" t="n">
        <v>39</v>
      </c>
      <c r="B62" s="11" t="n"/>
      <c r="C62" s="20">
        <f>IF((COUNT($B$7)=1),$B$7,"")</f>
        <v/>
      </c>
      <c r="D62" s="20">
        <f>IF(AND((COUNT($B$7)=1),(COUNT($E$7)=1),(COUNT($B$11)=1)),$B$7+($B$11/200*$E$7),"")</f>
        <v/>
      </c>
      <c r="E62" s="20">
        <f>IF(AND((COUNT($B$7)=1),(COUNT($E$7)=1),(COUNT($B$11)=1)),$B$7-($B$11/200*$E$7),"")</f>
        <v/>
      </c>
    </row>
    <row r="63">
      <c r="A63" s="19" t="n">
        <v>40</v>
      </c>
      <c r="B63" s="11" t="n"/>
      <c r="C63" s="20">
        <f>IF((COUNT($B$7)=1),$B$7,"")</f>
        <v/>
      </c>
      <c r="D63" s="20">
        <f>IF(AND((COUNT($B$7)=1),(COUNT($E$7)=1),(COUNT($B$11)=1)),$B$7+($B$11/200*$E$7),"")</f>
        <v/>
      </c>
      <c r="E63" s="20">
        <f>IF(AND((COUNT($B$7)=1),(COUNT($E$7)=1),(COUNT($B$11)=1)),$B$7-($B$11/200*$E$7),"")</f>
        <v/>
      </c>
    </row>
    <row r="64">
      <c r="A64" s="19" t="n">
        <v>41</v>
      </c>
      <c r="B64" s="11" t="n"/>
      <c r="C64" s="20">
        <f>IF((COUNT($B$7)=1),$B$7,"")</f>
        <v/>
      </c>
      <c r="D64" s="20">
        <f>IF(AND((COUNT($B$7)=1),(COUNT($E$7)=1),(COUNT($B$11)=1)),$B$7+($B$11/200*$E$7),"")</f>
        <v/>
      </c>
      <c r="E64" s="20">
        <f>IF(AND((COUNT($B$7)=1),(COUNT($E$7)=1),(COUNT($B$11)=1)),$B$7-($B$11/200*$E$7),"")</f>
        <v/>
      </c>
    </row>
    <row r="65">
      <c r="A65" s="19" t="n">
        <v>42</v>
      </c>
      <c r="B65" s="11" t="n"/>
      <c r="C65" s="20">
        <f>IF((COUNT($B$7)=1),$B$7,"")</f>
        <v/>
      </c>
      <c r="D65" s="20">
        <f>IF(AND((COUNT($B$7)=1),(COUNT($E$7)=1),(COUNT($B$11)=1)),$B$7+($B$11/200*$E$7),"")</f>
        <v/>
      </c>
      <c r="E65" s="20">
        <f>IF(AND((COUNT($B$7)=1),(COUNT($E$7)=1),(COUNT($B$11)=1)),$B$7-($B$11/200*$E$7),"")</f>
        <v/>
      </c>
    </row>
    <row r="66">
      <c r="A66" s="19" t="n">
        <v>43</v>
      </c>
      <c r="B66" s="11" t="n"/>
      <c r="C66" s="20">
        <f>IF((COUNT($B$7)=1),$B$7,"")</f>
        <v/>
      </c>
      <c r="D66" s="20">
        <f>IF(AND((COUNT($B$7)=1),(COUNT($E$7)=1),(COUNT($B$11)=1)),$B$7+($B$11/200*$E$7),"")</f>
        <v/>
      </c>
      <c r="E66" s="20">
        <f>IF(AND((COUNT($B$7)=1),(COUNT($E$7)=1),(COUNT($B$11)=1)),$B$7-($B$11/200*$E$7),"")</f>
        <v/>
      </c>
    </row>
    <row r="67">
      <c r="A67" s="19" t="n">
        <v>44</v>
      </c>
      <c r="B67" s="11" t="n"/>
      <c r="C67" s="20">
        <f>IF((COUNT($B$7)=1),$B$7,"")</f>
        <v/>
      </c>
      <c r="D67" s="20">
        <f>IF(AND((COUNT($B$7)=1),(COUNT($E$7)=1),(COUNT($B$11)=1)),$B$7+($B$11/200*$E$7),"")</f>
        <v/>
      </c>
      <c r="E67" s="20">
        <f>IF(AND((COUNT($B$7)=1),(COUNT($E$7)=1),(COUNT($B$11)=1)),$B$7-($B$11/200*$E$7),"")</f>
        <v/>
      </c>
    </row>
    <row r="68">
      <c r="A68" s="19" t="n">
        <v>45</v>
      </c>
      <c r="B68" s="11" t="n"/>
      <c r="C68" s="20">
        <f>IF((COUNT($B$7)=1),$B$7,"")</f>
        <v/>
      </c>
      <c r="D68" s="20">
        <f>IF(AND((COUNT($B$7)=1),(COUNT($E$7)=1),(COUNT($B$11)=1)),$B$7+($B$11/200*$E$7),"")</f>
        <v/>
      </c>
      <c r="E68" s="20">
        <f>IF(AND((COUNT($B$7)=1),(COUNT($E$7)=1),(COUNT($B$11)=1)),$B$7-($B$11/200*$E$7),"")</f>
        <v/>
      </c>
    </row>
    <row r="69">
      <c r="A69" s="19" t="n">
        <v>46</v>
      </c>
      <c r="B69" s="11" t="n"/>
      <c r="C69" s="20">
        <f>IF((COUNT($B$7)=1),$B$7,"")</f>
        <v/>
      </c>
      <c r="D69" s="20">
        <f>IF(AND((COUNT($B$7)=1),(COUNT($E$7)=1),(COUNT($B$11)=1)),$B$7+($B$11/200*$E$7),"")</f>
        <v/>
      </c>
      <c r="E69" s="20">
        <f>IF(AND((COUNT($B$7)=1),(COUNT($E$7)=1),(COUNT($B$11)=1)),$B$7-($B$11/200*$E$7),"")</f>
        <v/>
      </c>
    </row>
    <row r="70">
      <c r="A70" s="19" t="n">
        <v>47</v>
      </c>
      <c r="B70" s="11" t="n"/>
      <c r="C70" s="20">
        <f>IF((COUNT($B$7)=1),$B$7,"")</f>
        <v/>
      </c>
      <c r="D70" s="20">
        <f>IF(AND((COUNT($B$7)=1),(COUNT($E$7)=1),(COUNT($B$11)=1)),$B$7+($B$11/200*$E$7),"")</f>
        <v/>
      </c>
      <c r="E70" s="20">
        <f>IF(AND((COUNT($B$7)=1),(COUNT($E$7)=1),(COUNT($B$11)=1)),$B$7-($B$11/200*$E$7),"")</f>
        <v/>
      </c>
    </row>
    <row r="71">
      <c r="A71" s="19" t="n">
        <v>48</v>
      </c>
      <c r="B71" s="11" t="n"/>
      <c r="C71" s="20">
        <f>IF((COUNT($B$7)=1),$B$7,"")</f>
        <v/>
      </c>
      <c r="D71" s="20">
        <f>IF(AND((COUNT($B$7)=1),(COUNT($E$7)=1),(COUNT($B$11)=1)),$B$7+($B$11/200*$E$7),"")</f>
        <v/>
      </c>
      <c r="E71" s="20">
        <f>IF(AND((COUNT($B$7)=1),(COUNT($E$7)=1),(COUNT($B$11)=1)),$B$7-($B$11/200*$E$7),"")</f>
        <v/>
      </c>
    </row>
    <row r="72">
      <c r="A72" s="19" t="n">
        <v>49</v>
      </c>
      <c r="B72" s="11" t="n"/>
      <c r="C72" s="20">
        <f>IF((COUNT($B$7)=1),$B$7,"")</f>
        <v/>
      </c>
      <c r="D72" s="20">
        <f>IF(AND((COUNT($B$7)=1),(COUNT($E$7)=1),(COUNT($B$11)=1)),$B$7+($B$11/200*$E$7),"")</f>
        <v/>
      </c>
      <c r="E72" s="20">
        <f>IF(AND((COUNT($B$7)=1),(COUNT($E$7)=1),(COUNT($B$11)=1)),$B$7-($B$11/200*$E$7),"")</f>
        <v/>
      </c>
    </row>
    <row r="73">
      <c r="A73" s="19" t="n">
        <v>50</v>
      </c>
      <c r="B73" s="11" t="n"/>
      <c r="C73" s="20">
        <f>IF((COUNT($B$7)=1),$B$7,"")</f>
        <v/>
      </c>
      <c r="D73" s="20">
        <f>IF(AND((COUNT($B$7)=1),(COUNT($E$7)=1),(COUNT($B$11)=1)),$B$7+($B$11/200*$E$7),"")</f>
        <v/>
      </c>
      <c r="E73" s="20">
        <f>IF(AND((COUNT($B$7)=1),(COUNT($E$7)=1),(COUNT($B$11)=1)),$B$7-($B$11/200*$E$7),"")</f>
        <v/>
      </c>
    </row>
    <row r="75">
      <c r="A75" s="21" t="inlineStr">
        <is>
          <t>Free template by Axiospec, calibration management software. axiospec.com/tools/type-1-gage-study-template</t>
        </is>
      </c>
    </row>
  </sheetData>
  <mergeCells count="1">
    <mergeCell ref="D20:E21"/>
  </mergeCells>
  <hyperlinks>
    <hyperlink xmlns:r="http://schemas.openxmlformats.org/officeDocument/2006/relationships" ref="A75" r:id="rId1"/>
  </hyperlinks>
  <pageMargins left="0.75" right="0.75" top="1" bottom="1" header="0.5" footer="0.5"/>
  <drawing xmlns:r="http://schemas.openxmlformats.org/officeDocument/2006/relationships" r:id="rId2"/>
</worksheet>
</file>

<file path=xl/worksheets/sheet3.xml><?xml version="1.0" encoding="utf-8"?>
<worksheet xmlns="http://schemas.openxmlformats.org/spreadsheetml/2006/main">
  <sheetPr>
    <outlinePr summaryBelow="1" summaryRight="1"/>
    <pageSetUpPr/>
  </sheetPr>
  <dimension ref="A1:E75"/>
  <sheetViews>
    <sheetView showGridLines="0" workbookViewId="0">
      <selection activeCell="A1" sqref="A1"/>
    </sheetView>
  </sheetViews>
  <sheetFormatPr baseColWidth="8" defaultRowHeight="15"/>
  <cols>
    <col width="34" customWidth="1" min="1" max="1"/>
    <col width="22" customWidth="1" min="2" max="2"/>
    <col width="16" customWidth="1" min="3" max="3"/>
    <col width="34" customWidth="1" min="4" max="4"/>
    <col width="34" customWidth="1" min="5" max="5"/>
    <col width="18" customWidth="1" min="6" max="6"/>
    <col width="18" customWidth="1" min="7" max="7"/>
  </cols>
  <sheetData>
    <row r="1">
      <c r="A1" s="5" t="inlineStr">
        <is>
          <t>Type 1 gage study (Cg and Cgk)</t>
        </is>
      </c>
    </row>
    <row r="2">
      <c r="A2" t="inlineStr">
        <is>
          <t>One operator measures one reference part 50 times. Fill the yellow cells.</t>
        </is>
      </c>
    </row>
    <row r="3">
      <c r="D3" s="6" t="inlineStr">
        <is>
          <t>Results</t>
        </is>
      </c>
    </row>
    <row r="4">
      <c r="A4" s="7" t="inlineStr">
        <is>
          <t>Characteristic</t>
        </is>
      </c>
      <c r="B4" s="8" t="inlineStr">
        <is>
          <t>Bore diameter, mm</t>
        </is>
      </c>
      <c r="D4" s="7" t="inlineStr">
        <is>
          <t>Readings entered (n)</t>
        </is>
      </c>
      <c r="E4" s="9">
        <f>COUNT($B$24:$B$73)</f>
        <v/>
      </c>
    </row>
    <row r="5">
      <c r="A5" s="7" t="inlineStr">
        <is>
          <t>Gage ID</t>
        </is>
      </c>
      <c r="B5" s="8" t="inlineStr">
        <is>
          <t>BG-0142 digital bore gauge</t>
        </is>
      </c>
      <c r="D5" s="7" t="inlineStr">
        <is>
          <t>Mean</t>
        </is>
      </c>
      <c r="E5" s="10">
        <f>IF($E$4&gt;=2,AVERAGE($B$24:$B$73),"")</f>
        <v/>
      </c>
    </row>
    <row r="6">
      <c r="A6" s="7" t="inlineStr">
        <is>
          <t>Reference part</t>
        </is>
      </c>
      <c r="B6" s="8" t="inlineStr">
        <is>
          <t>Setting ring, 25.000 mm</t>
        </is>
      </c>
      <c r="D6" s="7" t="inlineStr">
        <is>
          <t>Standard deviation (s)</t>
        </is>
      </c>
      <c r="E6" s="10">
        <f>IF($E$4&gt;=2,STDEV($B$24:$B$73),"")</f>
        <v/>
      </c>
    </row>
    <row r="7">
      <c r="A7" s="7" t="inlineStr">
        <is>
          <t>Reference value (Xm)</t>
        </is>
      </c>
      <c r="B7" s="11" t="n">
        <v>25</v>
      </c>
      <c r="D7" s="7" t="inlineStr">
        <is>
          <t>Tolerance (USL - LSL)</t>
        </is>
      </c>
      <c r="E7" s="12">
        <f>IF(AND((COUNT($B$8)=1),(COUNT($B$9)=1)),$B$9-$B$8,"")</f>
        <v/>
      </c>
    </row>
    <row r="8">
      <c r="A8" s="7" t="inlineStr">
        <is>
          <t>Lower specification limit (LSL)</t>
        </is>
      </c>
      <c r="B8" s="11" t="n">
        <v>24.98</v>
      </c>
      <c r="D8" s="7" t="inlineStr">
        <is>
          <t>Bias (mean - Xm)</t>
        </is>
      </c>
      <c r="E8" s="10">
        <f>IF(AND($E$4&gt;=2,(COUNT($B$7)=1)),$E$5-$B$7,"")</f>
        <v/>
      </c>
    </row>
    <row r="9">
      <c r="A9" s="7" t="inlineStr">
        <is>
          <t>Upper specification limit (USL)</t>
        </is>
      </c>
      <c r="B9" s="11" t="n">
        <v>25.02</v>
      </c>
      <c r="D9" s="7" t="inlineStr">
        <is>
          <t>Study variation (L x s)</t>
        </is>
      </c>
      <c r="E9" s="10">
        <f>IF(AND((COUNT($E$6)=1),(COUNT($B$12)=1)),$B$12*$E$6,"")</f>
        <v/>
      </c>
    </row>
    <row r="10">
      <c r="A10" s="7" t="inlineStr">
        <is>
          <t>Gage resolution</t>
        </is>
      </c>
      <c r="B10" s="11" t="n">
        <v>0.0005</v>
      </c>
      <c r="D10" s="7" t="inlineStr">
        <is>
          <t>Cg</t>
        </is>
      </c>
      <c r="E10" s="13">
        <f>IF(AND(AND($E$4&gt;=25,(COUNT($B$7)=1),(COUNT($B$8)=1),(COUNT($B$9)=1),(COUNT($B$11)=1),(COUNT($B$12)=1),(COUNT($E$6)=1),(COUNT($E$7)=1)),$E$9&gt;0,$E$7&gt;0),($B$11/100*$E$7)/$E$9,"")</f>
        <v/>
      </c>
    </row>
    <row r="11">
      <c r="A11" s="7" t="inlineStr">
        <is>
          <t>K, % of tolerance (usually 20)</t>
        </is>
      </c>
      <c r="B11" s="8" t="n">
        <v>20</v>
      </c>
      <c r="D11" s="7" t="inlineStr">
        <is>
          <t>Cgk</t>
        </is>
      </c>
      <c r="E11" s="13">
        <f>IF(AND(AND($E$4&gt;=25,(COUNT($B$7)=1),(COUNT($B$8)=1),(COUNT($B$9)=1),(COUNT($B$11)=1),(COUNT($B$12)=1),(COUNT($E$6)=1),(COUNT($E$7)=1)),$E$9&gt;0,$E$7&gt;0),($B$11/200*$E$7-ABS($E$8))/($E$9/2),"")</f>
        <v/>
      </c>
    </row>
    <row r="12">
      <c r="A12" s="7" t="inlineStr">
        <is>
          <t>L, spread multiplier (usually 6)</t>
        </is>
      </c>
      <c r="B12" s="8" t="n">
        <v>6</v>
      </c>
      <c r="D12" s="7" t="inlineStr">
        <is>
          <t>%Var, repeatability</t>
        </is>
      </c>
      <c r="E12" s="14">
        <f>IF(AND(AND($E$4&gt;=25,(COUNT($B$7)=1),(COUNT($B$8)=1),(COUNT($B$9)=1),(COUNT($B$11)=1),(COUNT($B$12)=1),(COUNT($E$6)=1),(COUNT($E$7)=1)),$E$7&gt;0),100*$E$9/$E$7,"")</f>
        <v/>
      </c>
    </row>
    <row r="13">
      <c r="A13" s="7" t="inlineStr">
        <is>
          <t>Operator</t>
        </is>
      </c>
      <c r="B13" s="8" t="inlineStr">
        <is>
          <t>Operator 1</t>
        </is>
      </c>
      <c r="D13" s="7" t="inlineStr">
        <is>
          <t>%Var, repeatability and bias</t>
        </is>
      </c>
      <c r="E13" s="14">
        <f>IF((COUNT($E$11)=1),IF($E$11&gt;0,$B$11/$E$11,""),"")</f>
        <v/>
      </c>
    </row>
    <row r="14">
      <c r="A14" s="7" t="inlineStr">
        <is>
          <t>Date</t>
        </is>
      </c>
      <c r="B14" s="8" t="inlineStr">
        <is>
          <t>2026-10-18</t>
        </is>
      </c>
      <c r="D14" s="7" t="inlineStr">
        <is>
          <t>t statistic for the bias</t>
        </is>
      </c>
      <c r="E14" s="15">
        <f>IF(AND($E$4&gt;=2,(COUNT($E$6)=1),(COUNT($E$8)=1)),IF($E$6&gt;0,$E$8/($E$6/SQRT($E$4)),""),"")</f>
        <v/>
      </c>
    </row>
    <row r="15">
      <c r="D15" s="7" t="inlineStr">
        <is>
          <t>p-value for the bias</t>
        </is>
      </c>
      <c r="E15" s="12">
        <f>IF((COUNT($E$14)=1),TDIST(ABS($E$14),$E$4-1,2),"")</f>
        <v/>
      </c>
    </row>
    <row r="16">
      <c r="D16" s="7" t="inlineStr">
        <is>
          <t>Resolution, % of tolerance</t>
        </is>
      </c>
      <c r="E16" s="14">
        <f>IF(AND((COUNT($B$10)=1),(COUNT($E$7)=1)),IF($E$7&gt;0,100*$B$10/$E$7,""),"")</f>
        <v/>
      </c>
    </row>
    <row r="17">
      <c r="D17" s="7" t="inlineStr">
        <is>
          <t>Result</t>
        </is>
      </c>
      <c r="E17" s="16">
        <f>IF(AND((COUNT($E$10)=1),(COUNT($E$11)=1)),IF(AND($E$10&gt;=1.33,$E$11&gt;=1.33),"Capable: Cg and Cgk are both 1.33 or more","Not capable: Cg or Cgk is below 1.33"),"Enter Xm, both limits and at least 25 readings")</f>
        <v/>
      </c>
    </row>
    <row r="18">
      <c r="D18" s="7" t="inlineStr">
        <is>
          <t>Bias test</t>
        </is>
      </c>
      <c r="E18" s="17">
        <f>IF((COUNT($E$15)=1),IF($E$15&lt;0.05,"Bias is significant (p below 0.05)","Bias is not significant (p 0.05 or more)"),"")</f>
        <v/>
      </c>
    </row>
    <row r="19">
      <c r="D19" s="7" t="inlineStr">
        <is>
          <t>Resolution check</t>
        </is>
      </c>
      <c r="E19" s="17">
        <f>IF((COUNT($E$16)=1),IF($E$16&lt;=5,"Resolution is within 5% of the tolerance","Resolution is above 5% of the tolerance. Use a finer gage."),"")</f>
        <v/>
      </c>
    </row>
    <row r="20" ht="60" customHeight="1">
      <c r="D20" s="2" t="inlineStr">
        <is>
          <t>Cg = (K/100 x T) / (L x s). Cgk = ((K/200) x T - |bias|) / (L x s / 2). %Var = 100 x L x s / T, and K / Cgk with bias. With K = 20 and L = 6 these are the usual Cg = 0.2T / 6s and Cgk = (0.1T - |bias|) / 3s. The bias t-test has n - 1 degrees of freedom.</t>
        </is>
      </c>
    </row>
    <row r="21"/>
    <row r="23">
      <c r="A23" s="18" t="inlineStr">
        <is>
          <t>#</t>
        </is>
      </c>
      <c r="B23" s="18" t="inlineStr">
        <is>
          <t>Reading</t>
        </is>
      </c>
      <c r="C23" s="18" t="inlineStr">
        <is>
          <t>Xm</t>
        </is>
      </c>
      <c r="D23" s="18" t="inlineStr">
        <is>
          <t>Xm + K/2 % of tolerance</t>
        </is>
      </c>
      <c r="E23" s="18" t="inlineStr">
        <is>
          <t>Xm - K/2 % of tolerance</t>
        </is>
      </c>
    </row>
    <row r="24">
      <c r="A24" s="19" t="n">
        <v>1</v>
      </c>
      <c r="B24" s="11" t="n">
        <v>25.001</v>
      </c>
      <c r="C24" s="20">
        <f>IF((COUNT($B$7)=1),$B$7,"")</f>
        <v/>
      </c>
      <c r="D24" s="20">
        <f>IF(AND((COUNT($B$7)=1),(COUNT($E$7)=1),(COUNT($B$11)=1)),$B$7+($B$11/200*$E$7),"")</f>
        <v/>
      </c>
      <c r="E24" s="20">
        <f>IF(AND((COUNT($B$7)=1),(COUNT($E$7)=1),(COUNT($B$11)=1)),$B$7-($B$11/200*$E$7),"")</f>
        <v/>
      </c>
    </row>
    <row r="25">
      <c r="A25" s="19" t="n">
        <v>2</v>
      </c>
      <c r="B25" s="11" t="n">
        <v>25</v>
      </c>
      <c r="C25" s="20">
        <f>IF((COUNT($B$7)=1),$B$7,"")</f>
        <v/>
      </c>
      <c r="D25" s="20">
        <f>IF(AND((COUNT($B$7)=1),(COUNT($E$7)=1),(COUNT($B$11)=1)),$B$7+($B$11/200*$E$7),"")</f>
        <v/>
      </c>
      <c r="E25" s="20">
        <f>IF(AND((COUNT($B$7)=1),(COUNT($E$7)=1),(COUNT($B$11)=1)),$B$7-($B$11/200*$E$7),"")</f>
        <v/>
      </c>
    </row>
    <row r="26">
      <c r="A26" s="19" t="n">
        <v>3</v>
      </c>
      <c r="B26" s="11" t="n">
        <v>25.001</v>
      </c>
      <c r="C26" s="20">
        <f>IF((COUNT($B$7)=1),$B$7,"")</f>
        <v/>
      </c>
      <c r="D26" s="20">
        <f>IF(AND((COUNT($B$7)=1),(COUNT($E$7)=1),(COUNT($B$11)=1)),$B$7+($B$11/200*$E$7),"")</f>
        <v/>
      </c>
      <c r="E26" s="20">
        <f>IF(AND((COUNT($B$7)=1),(COUNT($E$7)=1),(COUNT($B$11)=1)),$B$7-($B$11/200*$E$7),"")</f>
        <v/>
      </c>
    </row>
    <row r="27">
      <c r="A27" s="19" t="n">
        <v>4</v>
      </c>
      <c r="B27" s="11" t="n">
        <v>24.999</v>
      </c>
      <c r="C27" s="20">
        <f>IF((COUNT($B$7)=1),$B$7,"")</f>
        <v/>
      </c>
      <c r="D27" s="20">
        <f>IF(AND((COUNT($B$7)=1),(COUNT($E$7)=1),(COUNT($B$11)=1)),$B$7+($B$11/200*$E$7),"")</f>
        <v/>
      </c>
      <c r="E27" s="20">
        <f>IF(AND((COUNT($B$7)=1),(COUNT($E$7)=1),(COUNT($B$11)=1)),$B$7-($B$11/200*$E$7),"")</f>
        <v/>
      </c>
    </row>
    <row r="28">
      <c r="A28" s="19" t="n">
        <v>5</v>
      </c>
      <c r="B28" s="11" t="n">
        <v>24.9995</v>
      </c>
      <c r="C28" s="20">
        <f>IF((COUNT($B$7)=1),$B$7,"")</f>
        <v/>
      </c>
      <c r="D28" s="20">
        <f>IF(AND((COUNT($B$7)=1),(COUNT($E$7)=1),(COUNT($B$11)=1)),$B$7+($B$11/200*$E$7),"")</f>
        <v/>
      </c>
      <c r="E28" s="20">
        <f>IF(AND((COUNT($B$7)=1),(COUNT($E$7)=1),(COUNT($B$11)=1)),$B$7-($B$11/200*$E$7),"")</f>
        <v/>
      </c>
    </row>
    <row r="29">
      <c r="A29" s="19" t="n">
        <v>6</v>
      </c>
      <c r="B29" s="11" t="n">
        <v>25.0005</v>
      </c>
      <c r="C29" s="20">
        <f>IF((COUNT($B$7)=1),$B$7,"")</f>
        <v/>
      </c>
      <c r="D29" s="20">
        <f>IF(AND((COUNT($B$7)=1),(COUNT($E$7)=1),(COUNT($B$11)=1)),$B$7+($B$11/200*$E$7),"")</f>
        <v/>
      </c>
      <c r="E29" s="20">
        <f>IF(AND((COUNT($B$7)=1),(COUNT($E$7)=1),(COUNT($B$11)=1)),$B$7-($B$11/200*$E$7),"")</f>
        <v/>
      </c>
    </row>
    <row r="30">
      <c r="A30" s="19" t="n">
        <v>7</v>
      </c>
      <c r="B30" s="11" t="n">
        <v>25.001</v>
      </c>
      <c r="C30" s="20">
        <f>IF((COUNT($B$7)=1),$B$7,"")</f>
        <v/>
      </c>
      <c r="D30" s="20">
        <f>IF(AND((COUNT($B$7)=1),(COUNT($E$7)=1),(COUNT($B$11)=1)),$B$7+($B$11/200*$E$7),"")</f>
        <v/>
      </c>
      <c r="E30" s="20">
        <f>IF(AND((COUNT($B$7)=1),(COUNT($E$7)=1),(COUNT($B$11)=1)),$B$7-($B$11/200*$E$7),"")</f>
        <v/>
      </c>
    </row>
    <row r="31">
      <c r="A31" s="19" t="n">
        <v>8</v>
      </c>
      <c r="B31" s="11" t="n">
        <v>25.001</v>
      </c>
      <c r="C31" s="20">
        <f>IF((COUNT($B$7)=1),$B$7,"")</f>
        <v/>
      </c>
      <c r="D31" s="20">
        <f>IF(AND((COUNT($B$7)=1),(COUNT($E$7)=1),(COUNT($B$11)=1)),$B$7+($B$11/200*$E$7),"")</f>
        <v/>
      </c>
      <c r="E31" s="20">
        <f>IF(AND((COUNT($B$7)=1),(COUNT($E$7)=1),(COUNT($B$11)=1)),$B$7-($B$11/200*$E$7),"")</f>
        <v/>
      </c>
    </row>
    <row r="32">
      <c r="A32" s="19" t="n">
        <v>9</v>
      </c>
      <c r="B32" s="11" t="n">
        <v>25.001</v>
      </c>
      <c r="C32" s="20">
        <f>IF((COUNT($B$7)=1),$B$7,"")</f>
        <v/>
      </c>
      <c r="D32" s="20">
        <f>IF(AND((COUNT($B$7)=1),(COUNT($E$7)=1),(COUNT($B$11)=1)),$B$7+($B$11/200*$E$7),"")</f>
        <v/>
      </c>
      <c r="E32" s="20">
        <f>IF(AND((COUNT($B$7)=1),(COUNT($E$7)=1),(COUNT($B$11)=1)),$B$7-($B$11/200*$E$7),"")</f>
        <v/>
      </c>
    </row>
    <row r="33">
      <c r="A33" s="19" t="n">
        <v>10</v>
      </c>
      <c r="B33" s="11" t="n">
        <v>25.001</v>
      </c>
      <c r="C33" s="20">
        <f>IF((COUNT($B$7)=1),$B$7,"")</f>
        <v/>
      </c>
      <c r="D33" s="20">
        <f>IF(AND((COUNT($B$7)=1),(COUNT($E$7)=1),(COUNT($B$11)=1)),$B$7+($B$11/200*$E$7),"")</f>
        <v/>
      </c>
      <c r="E33" s="20">
        <f>IF(AND((COUNT($B$7)=1),(COUNT($E$7)=1),(COUNT($B$11)=1)),$B$7-($B$11/200*$E$7),"")</f>
        <v/>
      </c>
    </row>
    <row r="34">
      <c r="A34" s="19" t="n">
        <v>11</v>
      </c>
      <c r="B34" s="11" t="n">
        <v>24.999</v>
      </c>
      <c r="C34" s="20">
        <f>IF((COUNT($B$7)=1),$B$7,"")</f>
        <v/>
      </c>
      <c r="D34" s="20">
        <f>IF(AND((COUNT($B$7)=1),(COUNT($E$7)=1),(COUNT($B$11)=1)),$B$7+($B$11/200*$E$7),"")</f>
        <v/>
      </c>
      <c r="E34" s="20">
        <f>IF(AND((COUNT($B$7)=1),(COUNT($E$7)=1),(COUNT($B$11)=1)),$B$7-($B$11/200*$E$7),"")</f>
        <v/>
      </c>
    </row>
    <row r="35">
      <c r="A35" s="19" t="n">
        <v>12</v>
      </c>
      <c r="B35" s="11" t="n">
        <v>25</v>
      </c>
      <c r="C35" s="20">
        <f>IF((COUNT($B$7)=1),$B$7,"")</f>
        <v/>
      </c>
      <c r="D35" s="20">
        <f>IF(AND((COUNT($B$7)=1),(COUNT($E$7)=1),(COUNT($B$11)=1)),$B$7+($B$11/200*$E$7),"")</f>
        <v/>
      </c>
      <c r="E35" s="20">
        <f>IF(AND((COUNT($B$7)=1),(COUNT($E$7)=1),(COUNT($B$11)=1)),$B$7-($B$11/200*$E$7),"")</f>
        <v/>
      </c>
    </row>
    <row r="36">
      <c r="A36" s="19" t="n">
        <v>13</v>
      </c>
      <c r="B36" s="11" t="n">
        <v>25.001</v>
      </c>
      <c r="C36" s="20">
        <f>IF((COUNT($B$7)=1),$B$7,"")</f>
        <v/>
      </c>
      <c r="D36" s="20">
        <f>IF(AND((COUNT($B$7)=1),(COUNT($E$7)=1),(COUNT($B$11)=1)),$B$7+($B$11/200*$E$7),"")</f>
        <v/>
      </c>
      <c r="E36" s="20">
        <f>IF(AND((COUNT($B$7)=1),(COUNT($E$7)=1),(COUNT($B$11)=1)),$B$7-($B$11/200*$E$7),"")</f>
        <v/>
      </c>
    </row>
    <row r="37">
      <c r="A37" s="19" t="n">
        <v>14</v>
      </c>
      <c r="B37" s="11" t="n">
        <v>25.0015</v>
      </c>
      <c r="C37" s="20">
        <f>IF((COUNT($B$7)=1),$B$7,"")</f>
        <v/>
      </c>
      <c r="D37" s="20">
        <f>IF(AND((COUNT($B$7)=1),(COUNT($E$7)=1),(COUNT($B$11)=1)),$B$7+($B$11/200*$E$7),"")</f>
        <v/>
      </c>
      <c r="E37" s="20">
        <f>IF(AND((COUNT($B$7)=1),(COUNT($E$7)=1),(COUNT($B$11)=1)),$B$7-($B$11/200*$E$7),"")</f>
        <v/>
      </c>
    </row>
    <row r="38">
      <c r="A38" s="19" t="n">
        <v>15</v>
      </c>
      <c r="B38" s="11" t="n">
        <v>25.001</v>
      </c>
      <c r="C38" s="20">
        <f>IF((COUNT($B$7)=1),$B$7,"")</f>
        <v/>
      </c>
      <c r="D38" s="20">
        <f>IF(AND((COUNT($B$7)=1),(COUNT($E$7)=1),(COUNT($B$11)=1)),$B$7+($B$11/200*$E$7),"")</f>
        <v/>
      </c>
      <c r="E38" s="20">
        <f>IF(AND((COUNT($B$7)=1),(COUNT($E$7)=1),(COUNT($B$11)=1)),$B$7-($B$11/200*$E$7),"")</f>
        <v/>
      </c>
    </row>
    <row r="39">
      <c r="A39" s="19" t="n">
        <v>16</v>
      </c>
      <c r="B39" s="11" t="n">
        <v>25.0005</v>
      </c>
      <c r="C39" s="20">
        <f>IF((COUNT($B$7)=1),$B$7,"")</f>
        <v/>
      </c>
      <c r="D39" s="20">
        <f>IF(AND((COUNT($B$7)=1),(COUNT($E$7)=1),(COUNT($B$11)=1)),$B$7+($B$11/200*$E$7),"")</f>
        <v/>
      </c>
      <c r="E39" s="20">
        <f>IF(AND((COUNT($B$7)=1),(COUNT($E$7)=1),(COUNT($B$11)=1)),$B$7-($B$11/200*$E$7),"")</f>
        <v/>
      </c>
    </row>
    <row r="40">
      <c r="A40" s="19" t="n">
        <v>17</v>
      </c>
      <c r="B40" s="11" t="n">
        <v>25.001</v>
      </c>
      <c r="C40" s="20">
        <f>IF((COUNT($B$7)=1),$B$7,"")</f>
        <v/>
      </c>
      <c r="D40" s="20">
        <f>IF(AND((COUNT($B$7)=1),(COUNT($E$7)=1),(COUNT($B$11)=1)),$B$7+($B$11/200*$E$7),"")</f>
        <v/>
      </c>
      <c r="E40" s="20">
        <f>IF(AND((COUNT($B$7)=1),(COUNT($E$7)=1),(COUNT($B$11)=1)),$B$7-($B$11/200*$E$7),"")</f>
        <v/>
      </c>
    </row>
    <row r="41">
      <c r="A41" s="19" t="n">
        <v>18</v>
      </c>
      <c r="B41" s="11" t="n">
        <v>24.999</v>
      </c>
      <c r="C41" s="20">
        <f>IF((COUNT($B$7)=1),$B$7,"")</f>
        <v/>
      </c>
      <c r="D41" s="20">
        <f>IF(AND((COUNT($B$7)=1),(COUNT($E$7)=1),(COUNT($B$11)=1)),$B$7+($B$11/200*$E$7),"")</f>
        <v/>
      </c>
      <c r="E41" s="20">
        <f>IF(AND((COUNT($B$7)=1),(COUNT($E$7)=1),(COUNT($B$11)=1)),$B$7-($B$11/200*$E$7),"")</f>
        <v/>
      </c>
    </row>
    <row r="42">
      <c r="A42" s="19" t="n">
        <v>19</v>
      </c>
      <c r="B42" s="11" t="n">
        <v>25.0015</v>
      </c>
      <c r="C42" s="20">
        <f>IF((COUNT($B$7)=1),$B$7,"")</f>
        <v/>
      </c>
      <c r="D42" s="20">
        <f>IF(AND((COUNT($B$7)=1),(COUNT($E$7)=1),(COUNT($B$11)=1)),$B$7+($B$11/200*$E$7),"")</f>
        <v/>
      </c>
      <c r="E42" s="20">
        <f>IF(AND((COUNT($B$7)=1),(COUNT($E$7)=1),(COUNT($B$11)=1)),$B$7-($B$11/200*$E$7),"")</f>
        <v/>
      </c>
    </row>
    <row r="43">
      <c r="A43" s="19" t="n">
        <v>20</v>
      </c>
      <c r="B43" s="11" t="n">
        <v>25.0015</v>
      </c>
      <c r="C43" s="20">
        <f>IF((COUNT($B$7)=1),$B$7,"")</f>
        <v/>
      </c>
      <c r="D43" s="20">
        <f>IF(AND((COUNT($B$7)=1),(COUNT($E$7)=1),(COUNT($B$11)=1)),$B$7+($B$11/200*$E$7),"")</f>
        <v/>
      </c>
      <c r="E43" s="20">
        <f>IF(AND((COUNT($B$7)=1),(COUNT($E$7)=1),(COUNT($B$11)=1)),$B$7-($B$11/200*$E$7),"")</f>
        <v/>
      </c>
    </row>
    <row r="44">
      <c r="A44" s="19" t="n">
        <v>21</v>
      </c>
      <c r="B44" s="11" t="n">
        <v>25.0015</v>
      </c>
      <c r="C44" s="20">
        <f>IF((COUNT($B$7)=1),$B$7,"")</f>
        <v/>
      </c>
      <c r="D44" s="20">
        <f>IF(AND((COUNT($B$7)=1),(COUNT($E$7)=1),(COUNT($B$11)=1)),$B$7+($B$11/200*$E$7),"")</f>
        <v/>
      </c>
      <c r="E44" s="20">
        <f>IF(AND((COUNT($B$7)=1),(COUNT($E$7)=1),(COUNT($B$11)=1)),$B$7-($B$11/200*$E$7),"")</f>
        <v/>
      </c>
    </row>
    <row r="45">
      <c r="A45" s="19" t="n">
        <v>22</v>
      </c>
      <c r="B45" s="11" t="n">
        <v>25</v>
      </c>
      <c r="C45" s="20">
        <f>IF((COUNT($B$7)=1),$B$7,"")</f>
        <v/>
      </c>
      <c r="D45" s="20">
        <f>IF(AND((COUNT($B$7)=1),(COUNT($E$7)=1),(COUNT($B$11)=1)),$B$7+($B$11/200*$E$7),"")</f>
        <v/>
      </c>
      <c r="E45" s="20">
        <f>IF(AND((COUNT($B$7)=1),(COUNT($E$7)=1),(COUNT($B$11)=1)),$B$7-($B$11/200*$E$7),"")</f>
        <v/>
      </c>
    </row>
    <row r="46">
      <c r="A46" s="19" t="n">
        <v>23</v>
      </c>
      <c r="B46" s="11" t="n">
        <v>25.0015</v>
      </c>
      <c r="C46" s="20">
        <f>IF((COUNT($B$7)=1),$B$7,"")</f>
        <v/>
      </c>
      <c r="D46" s="20">
        <f>IF(AND((COUNT($B$7)=1),(COUNT($E$7)=1),(COUNT($B$11)=1)),$B$7+($B$11/200*$E$7),"")</f>
        <v/>
      </c>
      <c r="E46" s="20">
        <f>IF(AND((COUNT($B$7)=1),(COUNT($E$7)=1),(COUNT($B$11)=1)),$B$7-($B$11/200*$E$7),"")</f>
        <v/>
      </c>
    </row>
    <row r="47">
      <c r="A47" s="19" t="n">
        <v>24</v>
      </c>
      <c r="B47" s="11" t="n">
        <v>24.999</v>
      </c>
      <c r="C47" s="20">
        <f>IF((COUNT($B$7)=1),$B$7,"")</f>
        <v/>
      </c>
      <c r="D47" s="20">
        <f>IF(AND((COUNT($B$7)=1),(COUNT($E$7)=1),(COUNT($B$11)=1)),$B$7+($B$11/200*$E$7),"")</f>
        <v/>
      </c>
      <c r="E47" s="20">
        <f>IF(AND((COUNT($B$7)=1),(COUNT($E$7)=1),(COUNT($B$11)=1)),$B$7-($B$11/200*$E$7),"")</f>
        <v/>
      </c>
    </row>
    <row r="48">
      <c r="A48" s="19" t="n">
        <v>25</v>
      </c>
      <c r="B48" s="11" t="n">
        <v>24.999</v>
      </c>
      <c r="C48" s="20">
        <f>IF((COUNT($B$7)=1),$B$7,"")</f>
        <v/>
      </c>
      <c r="D48" s="20">
        <f>IF(AND((COUNT($B$7)=1),(COUNT($E$7)=1),(COUNT($B$11)=1)),$B$7+($B$11/200*$E$7),"")</f>
        <v/>
      </c>
      <c r="E48" s="20">
        <f>IF(AND((COUNT($B$7)=1),(COUNT($E$7)=1),(COUNT($B$11)=1)),$B$7-($B$11/200*$E$7),"")</f>
        <v/>
      </c>
    </row>
    <row r="49">
      <c r="A49" s="19" t="n">
        <v>26</v>
      </c>
      <c r="B49" s="11" t="n">
        <v>25.0005</v>
      </c>
      <c r="C49" s="20">
        <f>IF((COUNT($B$7)=1),$B$7,"")</f>
        <v/>
      </c>
      <c r="D49" s="20">
        <f>IF(AND((COUNT($B$7)=1),(COUNT($E$7)=1),(COUNT($B$11)=1)),$B$7+($B$11/200*$E$7),"")</f>
        <v/>
      </c>
      <c r="E49" s="20">
        <f>IF(AND((COUNT($B$7)=1),(COUNT($E$7)=1),(COUNT($B$11)=1)),$B$7-($B$11/200*$E$7),"")</f>
        <v/>
      </c>
    </row>
    <row r="50">
      <c r="A50" s="19" t="n">
        <v>27</v>
      </c>
      <c r="B50" s="11" t="n">
        <v>25.002</v>
      </c>
      <c r="C50" s="20">
        <f>IF((COUNT($B$7)=1),$B$7,"")</f>
        <v/>
      </c>
      <c r="D50" s="20">
        <f>IF(AND((COUNT($B$7)=1),(COUNT($E$7)=1),(COUNT($B$11)=1)),$B$7+($B$11/200*$E$7),"")</f>
        <v/>
      </c>
      <c r="E50" s="20">
        <f>IF(AND((COUNT($B$7)=1),(COUNT($E$7)=1),(COUNT($B$11)=1)),$B$7-($B$11/200*$E$7),"")</f>
        <v/>
      </c>
    </row>
    <row r="51">
      <c r="A51" s="19" t="n">
        <v>28</v>
      </c>
      <c r="B51" s="11" t="n">
        <v>25.0015</v>
      </c>
      <c r="C51" s="20">
        <f>IF((COUNT($B$7)=1),$B$7,"")</f>
        <v/>
      </c>
      <c r="D51" s="20">
        <f>IF(AND((COUNT($B$7)=1),(COUNT($E$7)=1),(COUNT($B$11)=1)),$B$7+($B$11/200*$E$7),"")</f>
        <v/>
      </c>
      <c r="E51" s="20">
        <f>IF(AND((COUNT($B$7)=1),(COUNT($E$7)=1),(COUNT($B$11)=1)),$B$7-($B$11/200*$E$7),"")</f>
        <v/>
      </c>
    </row>
    <row r="52">
      <c r="A52" s="19" t="n">
        <v>29</v>
      </c>
      <c r="B52" s="11" t="n">
        <v>24.999</v>
      </c>
      <c r="C52" s="20">
        <f>IF((COUNT($B$7)=1),$B$7,"")</f>
        <v/>
      </c>
      <c r="D52" s="20">
        <f>IF(AND((COUNT($B$7)=1),(COUNT($E$7)=1),(COUNT($B$11)=1)),$B$7+($B$11/200*$E$7),"")</f>
        <v/>
      </c>
      <c r="E52" s="20">
        <f>IF(AND((COUNT($B$7)=1),(COUNT($E$7)=1),(COUNT($B$11)=1)),$B$7-($B$11/200*$E$7),"")</f>
        <v/>
      </c>
    </row>
    <row r="53">
      <c r="A53" s="19" t="n">
        <v>30</v>
      </c>
      <c r="B53" s="11" t="n">
        <v>25.0005</v>
      </c>
      <c r="C53" s="20">
        <f>IF((COUNT($B$7)=1),$B$7,"")</f>
        <v/>
      </c>
      <c r="D53" s="20">
        <f>IF(AND((COUNT($B$7)=1),(COUNT($E$7)=1),(COUNT($B$11)=1)),$B$7+($B$11/200*$E$7),"")</f>
        <v/>
      </c>
      <c r="E53" s="20">
        <f>IF(AND((COUNT($B$7)=1),(COUNT($E$7)=1),(COUNT($B$11)=1)),$B$7-($B$11/200*$E$7),"")</f>
        <v/>
      </c>
    </row>
    <row r="54">
      <c r="A54" s="19" t="n">
        <v>31</v>
      </c>
      <c r="B54" s="11" t="n">
        <v>24.9995</v>
      </c>
      <c r="C54" s="20">
        <f>IF((COUNT($B$7)=1),$B$7,"")</f>
        <v/>
      </c>
      <c r="D54" s="20">
        <f>IF(AND((COUNT($B$7)=1),(COUNT($E$7)=1),(COUNT($B$11)=1)),$B$7+($B$11/200*$E$7),"")</f>
        <v/>
      </c>
      <c r="E54" s="20">
        <f>IF(AND((COUNT($B$7)=1),(COUNT($E$7)=1),(COUNT($B$11)=1)),$B$7-($B$11/200*$E$7),"")</f>
        <v/>
      </c>
    </row>
    <row r="55">
      <c r="A55" s="19" t="n">
        <v>32</v>
      </c>
      <c r="B55" s="11" t="n">
        <v>25</v>
      </c>
      <c r="C55" s="20">
        <f>IF((COUNT($B$7)=1),$B$7,"")</f>
        <v/>
      </c>
      <c r="D55" s="20">
        <f>IF(AND((COUNT($B$7)=1),(COUNT($E$7)=1),(COUNT($B$11)=1)),$B$7+($B$11/200*$E$7),"")</f>
        <v/>
      </c>
      <c r="E55" s="20">
        <f>IF(AND((COUNT($B$7)=1),(COUNT($E$7)=1),(COUNT($B$11)=1)),$B$7-($B$11/200*$E$7),"")</f>
        <v/>
      </c>
    </row>
    <row r="56">
      <c r="A56" s="19" t="n">
        <v>33</v>
      </c>
      <c r="B56" s="11" t="n">
        <v>25.001</v>
      </c>
      <c r="C56" s="20">
        <f>IF((COUNT($B$7)=1),$B$7,"")</f>
        <v/>
      </c>
      <c r="D56" s="20">
        <f>IF(AND((COUNT($B$7)=1),(COUNT($E$7)=1),(COUNT($B$11)=1)),$B$7+($B$11/200*$E$7),"")</f>
        <v/>
      </c>
      <c r="E56" s="20">
        <f>IF(AND((COUNT($B$7)=1),(COUNT($E$7)=1),(COUNT($B$11)=1)),$B$7-($B$11/200*$E$7),"")</f>
        <v/>
      </c>
    </row>
    <row r="57">
      <c r="A57" s="19" t="n">
        <v>34</v>
      </c>
      <c r="B57" s="11" t="n">
        <v>24.9995</v>
      </c>
      <c r="C57" s="20">
        <f>IF((COUNT($B$7)=1),$B$7,"")</f>
        <v/>
      </c>
      <c r="D57" s="20">
        <f>IF(AND((COUNT($B$7)=1),(COUNT($E$7)=1),(COUNT($B$11)=1)),$B$7+($B$11/200*$E$7),"")</f>
        <v/>
      </c>
      <c r="E57" s="20">
        <f>IF(AND((COUNT($B$7)=1),(COUNT($E$7)=1),(COUNT($B$11)=1)),$B$7-($B$11/200*$E$7),"")</f>
        <v/>
      </c>
    </row>
    <row r="58">
      <c r="A58" s="19" t="n">
        <v>35</v>
      </c>
      <c r="B58" s="11" t="n">
        <v>25.0015</v>
      </c>
      <c r="C58" s="20">
        <f>IF((COUNT($B$7)=1),$B$7,"")</f>
        <v/>
      </c>
      <c r="D58" s="20">
        <f>IF(AND((COUNT($B$7)=1),(COUNT($E$7)=1),(COUNT($B$11)=1)),$B$7+($B$11/200*$E$7),"")</f>
        <v/>
      </c>
      <c r="E58" s="20">
        <f>IF(AND((COUNT($B$7)=1),(COUNT($E$7)=1),(COUNT($B$11)=1)),$B$7-($B$11/200*$E$7),"")</f>
        <v/>
      </c>
    </row>
    <row r="59">
      <c r="A59" s="19" t="n">
        <v>36</v>
      </c>
      <c r="B59" s="11" t="n">
        <v>25</v>
      </c>
      <c r="C59" s="20">
        <f>IF((COUNT($B$7)=1),$B$7,"")</f>
        <v/>
      </c>
      <c r="D59" s="20">
        <f>IF(AND((COUNT($B$7)=1),(COUNT($E$7)=1),(COUNT($B$11)=1)),$B$7+($B$11/200*$E$7),"")</f>
        <v/>
      </c>
      <c r="E59" s="20">
        <f>IF(AND((COUNT($B$7)=1),(COUNT($E$7)=1),(COUNT($B$11)=1)),$B$7-($B$11/200*$E$7),"")</f>
        <v/>
      </c>
    </row>
    <row r="60">
      <c r="A60" s="19" t="n">
        <v>37</v>
      </c>
      <c r="B60" s="11" t="n">
        <v>25.0015</v>
      </c>
      <c r="C60" s="20">
        <f>IF((COUNT($B$7)=1),$B$7,"")</f>
        <v/>
      </c>
      <c r="D60" s="20">
        <f>IF(AND((COUNT($B$7)=1),(COUNT($E$7)=1),(COUNT($B$11)=1)),$B$7+($B$11/200*$E$7),"")</f>
        <v/>
      </c>
      <c r="E60" s="20">
        <f>IF(AND((COUNT($B$7)=1),(COUNT($E$7)=1),(COUNT($B$11)=1)),$B$7-($B$11/200*$E$7),"")</f>
        <v/>
      </c>
    </row>
    <row r="61">
      <c r="A61" s="19" t="n">
        <v>38</v>
      </c>
      <c r="B61" s="11" t="n">
        <v>25.001</v>
      </c>
      <c r="C61" s="20">
        <f>IF((COUNT($B$7)=1),$B$7,"")</f>
        <v/>
      </c>
      <c r="D61" s="20">
        <f>IF(AND((COUNT($B$7)=1),(COUNT($E$7)=1),(COUNT($B$11)=1)),$B$7+($B$11/200*$E$7),"")</f>
        <v/>
      </c>
      <c r="E61" s="20">
        <f>IF(AND((COUNT($B$7)=1),(COUNT($E$7)=1),(COUNT($B$11)=1)),$B$7-($B$11/200*$E$7),"")</f>
        <v/>
      </c>
    </row>
    <row r="62">
      <c r="A62" s="19" t="n">
        <v>39</v>
      </c>
      <c r="B62" s="11" t="n">
        <v>25</v>
      </c>
      <c r="C62" s="20">
        <f>IF((COUNT($B$7)=1),$B$7,"")</f>
        <v/>
      </c>
      <c r="D62" s="20">
        <f>IF(AND((COUNT($B$7)=1),(COUNT($E$7)=1),(COUNT($B$11)=1)),$B$7+($B$11/200*$E$7),"")</f>
        <v/>
      </c>
      <c r="E62" s="20">
        <f>IF(AND((COUNT($B$7)=1),(COUNT($E$7)=1),(COUNT($B$11)=1)),$B$7-($B$11/200*$E$7),"")</f>
        <v/>
      </c>
    </row>
    <row r="63">
      <c r="A63" s="19" t="n">
        <v>40</v>
      </c>
      <c r="B63" s="11" t="n">
        <v>24.999</v>
      </c>
      <c r="C63" s="20">
        <f>IF((COUNT($B$7)=1),$B$7,"")</f>
        <v/>
      </c>
      <c r="D63" s="20">
        <f>IF(AND((COUNT($B$7)=1),(COUNT($E$7)=1),(COUNT($B$11)=1)),$B$7+($B$11/200*$E$7),"")</f>
        <v/>
      </c>
      <c r="E63" s="20">
        <f>IF(AND((COUNT($B$7)=1),(COUNT($E$7)=1),(COUNT($B$11)=1)),$B$7-($B$11/200*$E$7),"")</f>
        <v/>
      </c>
    </row>
    <row r="64">
      <c r="A64" s="19" t="n">
        <v>41</v>
      </c>
      <c r="B64" s="11" t="n">
        <v>25.001</v>
      </c>
      <c r="C64" s="20">
        <f>IF((COUNT($B$7)=1),$B$7,"")</f>
        <v/>
      </c>
      <c r="D64" s="20">
        <f>IF(AND((COUNT($B$7)=1),(COUNT($E$7)=1),(COUNT($B$11)=1)),$B$7+($B$11/200*$E$7),"")</f>
        <v/>
      </c>
      <c r="E64" s="20">
        <f>IF(AND((COUNT($B$7)=1),(COUNT($E$7)=1),(COUNT($B$11)=1)),$B$7-($B$11/200*$E$7),"")</f>
        <v/>
      </c>
    </row>
    <row r="65">
      <c r="A65" s="19" t="n">
        <v>42</v>
      </c>
      <c r="B65" s="11" t="n">
        <v>25.001</v>
      </c>
      <c r="C65" s="20">
        <f>IF((COUNT($B$7)=1),$B$7,"")</f>
        <v/>
      </c>
      <c r="D65" s="20">
        <f>IF(AND((COUNT($B$7)=1),(COUNT($E$7)=1),(COUNT($B$11)=1)),$B$7+($B$11/200*$E$7),"")</f>
        <v/>
      </c>
      <c r="E65" s="20">
        <f>IF(AND((COUNT($B$7)=1),(COUNT($E$7)=1),(COUNT($B$11)=1)),$B$7-($B$11/200*$E$7),"")</f>
        <v/>
      </c>
    </row>
    <row r="66">
      <c r="A66" s="19" t="n">
        <v>43</v>
      </c>
      <c r="B66" s="11" t="n">
        <v>25.0005</v>
      </c>
      <c r="C66" s="20">
        <f>IF((COUNT($B$7)=1),$B$7,"")</f>
        <v/>
      </c>
      <c r="D66" s="20">
        <f>IF(AND((COUNT($B$7)=1),(COUNT($E$7)=1),(COUNT($B$11)=1)),$B$7+($B$11/200*$E$7),"")</f>
        <v/>
      </c>
      <c r="E66" s="20">
        <f>IF(AND((COUNT($B$7)=1),(COUNT($E$7)=1),(COUNT($B$11)=1)),$B$7-($B$11/200*$E$7),"")</f>
        <v/>
      </c>
    </row>
    <row r="67">
      <c r="A67" s="19" t="n">
        <v>44</v>
      </c>
      <c r="B67" s="11" t="n">
        <v>24.9995</v>
      </c>
      <c r="C67" s="20">
        <f>IF((COUNT($B$7)=1),$B$7,"")</f>
        <v/>
      </c>
      <c r="D67" s="20">
        <f>IF(AND((COUNT($B$7)=1),(COUNT($E$7)=1),(COUNT($B$11)=1)),$B$7+($B$11/200*$E$7),"")</f>
        <v/>
      </c>
      <c r="E67" s="20">
        <f>IF(AND((COUNT($B$7)=1),(COUNT($E$7)=1),(COUNT($B$11)=1)),$B$7-($B$11/200*$E$7),"")</f>
        <v/>
      </c>
    </row>
    <row r="68">
      <c r="A68" s="19" t="n">
        <v>45</v>
      </c>
      <c r="B68" s="11" t="n">
        <v>25.001</v>
      </c>
      <c r="C68" s="20">
        <f>IF((COUNT($B$7)=1),$B$7,"")</f>
        <v/>
      </c>
      <c r="D68" s="20">
        <f>IF(AND((COUNT($B$7)=1),(COUNT($E$7)=1),(COUNT($B$11)=1)),$B$7+($B$11/200*$E$7),"")</f>
        <v/>
      </c>
      <c r="E68" s="20">
        <f>IF(AND((COUNT($B$7)=1),(COUNT($E$7)=1),(COUNT($B$11)=1)),$B$7-($B$11/200*$E$7),"")</f>
        <v/>
      </c>
    </row>
    <row r="69">
      <c r="A69" s="19" t="n">
        <v>46</v>
      </c>
      <c r="B69" s="11" t="n">
        <v>25.003</v>
      </c>
      <c r="C69" s="20">
        <f>IF((COUNT($B$7)=1),$B$7,"")</f>
        <v/>
      </c>
      <c r="D69" s="20">
        <f>IF(AND((COUNT($B$7)=1),(COUNT($E$7)=1),(COUNT($B$11)=1)),$B$7+($B$11/200*$E$7),"")</f>
        <v/>
      </c>
      <c r="E69" s="20">
        <f>IF(AND((COUNT($B$7)=1),(COUNT($E$7)=1),(COUNT($B$11)=1)),$B$7-($B$11/200*$E$7),"")</f>
        <v/>
      </c>
    </row>
    <row r="70">
      <c r="A70" s="19" t="n">
        <v>47</v>
      </c>
      <c r="B70" s="11" t="n">
        <v>24.9995</v>
      </c>
      <c r="C70" s="20">
        <f>IF((COUNT($B$7)=1),$B$7,"")</f>
        <v/>
      </c>
      <c r="D70" s="20">
        <f>IF(AND((COUNT($B$7)=1),(COUNT($E$7)=1),(COUNT($B$11)=1)),$B$7+($B$11/200*$E$7),"")</f>
        <v/>
      </c>
      <c r="E70" s="20">
        <f>IF(AND((COUNT($B$7)=1),(COUNT($E$7)=1),(COUNT($B$11)=1)),$B$7-($B$11/200*$E$7),"")</f>
        <v/>
      </c>
    </row>
    <row r="71">
      <c r="A71" s="19" t="n">
        <v>48</v>
      </c>
      <c r="B71" s="11" t="n">
        <v>25.001</v>
      </c>
      <c r="C71" s="20">
        <f>IF((COUNT($B$7)=1),$B$7,"")</f>
        <v/>
      </c>
      <c r="D71" s="20">
        <f>IF(AND((COUNT($B$7)=1),(COUNT($E$7)=1),(COUNT($B$11)=1)),$B$7+($B$11/200*$E$7),"")</f>
        <v/>
      </c>
      <c r="E71" s="20">
        <f>IF(AND((COUNT($B$7)=1),(COUNT($E$7)=1),(COUNT($B$11)=1)),$B$7-($B$11/200*$E$7),"")</f>
        <v/>
      </c>
    </row>
    <row r="72">
      <c r="A72" s="19" t="n">
        <v>49</v>
      </c>
      <c r="B72" s="11" t="n">
        <v>25.001</v>
      </c>
      <c r="C72" s="20">
        <f>IF((COUNT($B$7)=1),$B$7,"")</f>
        <v/>
      </c>
      <c r="D72" s="20">
        <f>IF(AND((COUNT($B$7)=1),(COUNT($E$7)=1),(COUNT($B$11)=1)),$B$7+($B$11/200*$E$7),"")</f>
        <v/>
      </c>
      <c r="E72" s="20">
        <f>IF(AND((COUNT($B$7)=1),(COUNT($E$7)=1),(COUNT($B$11)=1)),$B$7-($B$11/200*$E$7),"")</f>
        <v/>
      </c>
    </row>
    <row r="73">
      <c r="A73" s="19" t="n">
        <v>50</v>
      </c>
      <c r="B73" s="11" t="n">
        <v>25</v>
      </c>
      <c r="C73" s="20">
        <f>IF((COUNT($B$7)=1),$B$7,"")</f>
        <v/>
      </c>
      <c r="D73" s="20">
        <f>IF(AND((COUNT($B$7)=1),(COUNT($E$7)=1),(COUNT($B$11)=1)),$B$7+($B$11/200*$E$7),"")</f>
        <v/>
      </c>
      <c r="E73" s="20">
        <f>IF(AND((COUNT($B$7)=1),(COUNT($E$7)=1),(COUNT($B$11)=1)),$B$7-($B$11/200*$E$7),"")</f>
        <v/>
      </c>
    </row>
    <row r="75">
      <c r="A75" s="21" t="inlineStr">
        <is>
          <t>Free template by Axiospec, calibration management software. axiospec.com/tools/type-1-gage-study-template</t>
        </is>
      </c>
    </row>
  </sheetData>
  <mergeCells count="1">
    <mergeCell ref="D20:E21"/>
  </mergeCells>
  <hyperlinks>
    <hyperlink xmlns:r="http://schemas.openxmlformats.org/officeDocument/2006/relationships" ref="A75" r:id="rId1"/>
  </hyperlinks>
  <pageMargins left="0.75" right="0.75" top="1" bottom="1" header="0.5" footer="0.5"/>
  <drawing xmlns:r="http://schemas.openxmlformats.org/officeDocument/2006/relationships" r:id="rId2"/>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2026-10-19T02:35:25Z</dcterms:created>
  <dcterms:modified xsi:type="dcterms:W3CDTF">2026-10-19T02:35:25Z</dcterms:modified>
</cp:coreProperties>
</file>